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Gab Apoio Cliente\zz_Boletins Feiras\07_OMD\2024\"/>
    </mc:Choice>
  </mc:AlternateContent>
  <xr:revisionPtr revIDLastSave="0" documentId="13_ncr:1_{78262085-1EAE-4BC7-9D16-D334F4AC31A3}" xr6:coauthVersionLast="47" xr6:coauthVersionMax="47" xr10:uidLastSave="{00000000-0000-0000-0000-000000000000}"/>
  <workbookProtection workbookAlgorithmName="SHA-512" workbookHashValue="X/8SOZOBeVsfqp67yAWtKtFhcDgylLEnMTxmr9gm3tzbzELELIraiUwLMe0BngEbXtan2VxkQGrdEYzVJ1DX8Q==" workbookSaltValue="leXrDtiJXw87WZ0ggjwiyw==" workbookSpinCount="100000" lockStructure="1"/>
  <bookViews>
    <workbookView xWindow="-120" yWindow="-120" windowWidth="20730" windowHeight="11160" tabRatio="610" xr2:uid="{4196FB88-91C7-41E2-8D49-5C6AE3325011}"/>
  </bookViews>
  <sheets>
    <sheet name="Audiovisuais" sheetId="1" r:id="rId1"/>
    <sheet name="T1" sheetId="4" state="hidden" r:id="rId2"/>
    <sheet name="T2" sheetId="5" state="hidden" r:id="rId3"/>
  </sheets>
  <definedNames>
    <definedName name="English">#REF!</definedName>
    <definedName name="Español">#REF!</definedName>
    <definedName name="Français">#REF!</definedName>
    <definedName name="Português">#REF!</definedName>
    <definedName name="_xlnm.Print_Area" localSheetId="0">Audiovisuais!$A$1:$S$93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1" l="1"/>
  <c r="C13" i="4"/>
  <c r="B12" i="4"/>
  <c r="U1" i="1" s="1"/>
  <c r="C11" i="4"/>
  <c r="C10" i="4"/>
  <c r="C8" i="4"/>
  <c r="N75" i="1" s="1"/>
  <c r="C7" i="4"/>
  <c r="C6" i="4"/>
  <c r="C5" i="4"/>
  <c r="C4" i="4"/>
  <c r="L39" i="1"/>
  <c r="L35" i="1"/>
  <c r="AA27" i="1"/>
  <c r="AA26" i="1"/>
  <c r="AC11" i="1"/>
  <c r="G59" i="1"/>
  <c r="N76" i="1"/>
  <c r="N80" i="1"/>
  <c r="L37" i="1"/>
  <c r="AC3" i="1"/>
  <c r="AC2" i="1"/>
  <c r="AD1" i="1"/>
  <c r="P73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28" i="1"/>
  <c r="X28" i="1"/>
  <c r="Y28" i="1"/>
  <c r="Y29" i="1"/>
  <c r="W26" i="1"/>
  <c r="X26" i="1"/>
  <c r="Y26" i="1"/>
  <c r="H64" i="1"/>
  <c r="A1" i="5"/>
  <c r="A23" i="5" s="1"/>
  <c r="E42" i="1" s="1"/>
  <c r="A1" i="4"/>
  <c r="F31" i="4" s="1"/>
  <c r="Z15" i="1" l="1"/>
  <c r="W15" i="1"/>
  <c r="Q45" i="1" s="1"/>
  <c r="V2" i="1"/>
  <c r="AA2" i="1"/>
  <c r="O36" i="1" s="1"/>
  <c r="Q36" i="1" s="1"/>
  <c r="Q72" i="1" s="1"/>
  <c r="Q73" i="1" s="1"/>
  <c r="Q74" i="1" s="1"/>
  <c r="Q75" i="1" s="1"/>
  <c r="AA15" i="1"/>
  <c r="Z2" i="1"/>
  <c r="O34" i="1" s="1"/>
  <c r="Q34" i="1" s="1"/>
  <c r="X15" i="1"/>
  <c r="Q48" i="1" s="1"/>
  <c r="W2" i="1"/>
  <c r="X2" i="1"/>
  <c r="AB2" i="1"/>
  <c r="O38" i="1" s="1"/>
  <c r="Q38" i="1" s="1"/>
  <c r="Y15" i="1"/>
  <c r="Q50" i="1" s="1"/>
  <c r="Y2" i="1"/>
  <c r="V15" i="1"/>
  <c r="Q42" i="1" s="1"/>
  <c r="K4" i="1"/>
  <c r="D1" i="4"/>
  <c r="E29" i="1" s="1"/>
  <c r="J1" i="4"/>
  <c r="E23" i="1" s="1"/>
  <c r="A28" i="5"/>
  <c r="E45" i="1" s="1"/>
  <c r="J16" i="4"/>
  <c r="E27" i="1" s="1"/>
  <c r="A22" i="4"/>
  <c r="C90" i="1" s="1"/>
  <c r="L21" i="4"/>
  <c r="M73" i="1" s="1"/>
  <c r="C31" i="4"/>
  <c r="C80" i="1" s="1"/>
  <c r="J6" i="4"/>
  <c r="E24" i="1" s="1"/>
  <c r="J31" i="4"/>
  <c r="A8" i="5"/>
  <c r="C7" i="1" s="1"/>
  <c r="D26" i="4"/>
  <c r="C48" i="1" s="1"/>
  <c r="J11" i="4"/>
  <c r="E26" i="1" s="1"/>
  <c r="F26" i="4"/>
  <c r="N34" i="1" s="1"/>
  <c r="Q63" i="1"/>
  <c r="Q22" i="1"/>
  <c r="A13" i="5"/>
  <c r="C14" i="1" s="1"/>
  <c r="A33" i="5"/>
  <c r="C66" i="1" s="1"/>
  <c r="A27" i="4"/>
  <c r="C86" i="1" s="1"/>
  <c r="C26" i="4"/>
  <c r="D21" i="4"/>
  <c r="G33" i="1" s="1"/>
  <c r="D6" i="4"/>
  <c r="E31" i="1" s="1"/>
  <c r="L1" i="4"/>
  <c r="G75" i="1" s="1"/>
  <c r="L6" i="4"/>
  <c r="J75" i="1" s="1"/>
  <c r="L11" i="4"/>
  <c r="M74" i="1" s="1"/>
  <c r="L16" i="4"/>
  <c r="G76" i="1" s="1"/>
  <c r="H26" i="4"/>
  <c r="O64" i="1" s="1"/>
  <c r="F36" i="4"/>
  <c r="C29" i="1" s="1"/>
  <c r="A18" i="5"/>
  <c r="C18" i="1" s="1"/>
  <c r="A38" i="5"/>
  <c r="E80" i="1" s="1"/>
  <c r="A32" i="4"/>
  <c r="C21" i="4"/>
  <c r="D16" i="4"/>
  <c r="C41" i="1" s="1"/>
  <c r="F1" i="4"/>
  <c r="C23" i="1" s="1"/>
  <c r="F6" i="4"/>
  <c r="C26" i="1" s="1"/>
  <c r="F11" i="4"/>
  <c r="I68" i="1" s="1"/>
  <c r="F16" i="4"/>
  <c r="C33" i="1" s="1"/>
  <c r="H21" i="4"/>
  <c r="J9" i="1" s="1"/>
  <c r="J26" i="4"/>
  <c r="E50" i="1" s="1"/>
  <c r="F21" i="4"/>
  <c r="A43" i="5"/>
  <c r="C53" i="1" s="1"/>
  <c r="A3" i="5"/>
  <c r="A6" i="1" s="1"/>
  <c r="A17" i="4"/>
  <c r="A5" i="1" s="1"/>
  <c r="A37" i="4"/>
  <c r="C42" i="1" s="1"/>
  <c r="D31" i="4"/>
  <c r="D11" i="4"/>
  <c r="C22" i="1" s="1"/>
  <c r="H1" i="4"/>
  <c r="A4" i="1" s="1"/>
  <c r="H6" i="4"/>
  <c r="C10" i="1" s="1"/>
  <c r="H11" i="4"/>
  <c r="A2" i="1" s="1"/>
  <c r="H16" i="4"/>
  <c r="C64" i="1" s="1"/>
  <c r="J21" i="4"/>
  <c r="E48" i="1" s="1"/>
  <c r="H31" i="4"/>
  <c r="C12" i="1" s="1"/>
  <c r="N64" i="1" l="1"/>
  <c r="N48" i="1"/>
  <c r="N38" i="1"/>
  <c r="N29" i="1"/>
  <c r="N45" i="1"/>
  <c r="N36" i="1"/>
  <c r="N42" i="1"/>
  <c r="C11" i="1"/>
  <c r="C59" i="1"/>
  <c r="N50" i="1"/>
  <c r="N24" i="1"/>
  <c r="N31" i="1"/>
  <c r="N27" i="1"/>
  <c r="H27" i="1"/>
  <c r="H24" i="1"/>
  <c r="E68" i="1"/>
  <c r="N86" i="1"/>
  <c r="M63" i="1"/>
  <c r="M22" i="1"/>
  <c r="Q76" i="1"/>
</calcChain>
</file>

<file path=xl/sharedStrings.xml><?xml version="1.0" encoding="utf-8"?>
<sst xmlns="http://schemas.openxmlformats.org/spreadsheetml/2006/main" count="296" uniqueCount="274">
  <si>
    <t>Nº Contribuinte:</t>
  </si>
  <si>
    <t>unid.</t>
  </si>
  <si>
    <t>unid</t>
  </si>
  <si>
    <t>Assinatura:</t>
  </si>
  <si>
    <t>Data:</t>
  </si>
  <si>
    <t>PAREDE</t>
  </si>
  <si>
    <t>405 907</t>
  </si>
  <si>
    <t xml:space="preserve">* </t>
  </si>
  <si>
    <t>Euro</t>
  </si>
  <si>
    <t>Valor</t>
  </si>
  <si>
    <t>AUDIOVISUAIS</t>
  </si>
  <si>
    <t>Horário:</t>
  </si>
  <si>
    <t>409 107</t>
  </si>
  <si>
    <t>407 757</t>
  </si>
  <si>
    <t>409 104</t>
  </si>
  <si>
    <t>409 102</t>
  </si>
  <si>
    <t>LCD 32"</t>
  </si>
  <si>
    <t>TV LED 40"</t>
  </si>
  <si>
    <t>TV LED 55"</t>
  </si>
  <si>
    <t>Projector de vídeo 7000 Alsilumens</t>
  </si>
  <si>
    <t>Cabo VGA</t>
  </si>
  <si>
    <t>409 108</t>
  </si>
  <si>
    <t>ASSISTÊNCIA TÉCNICA</t>
  </si>
  <si>
    <t>408 355</t>
  </si>
  <si>
    <t>408 356</t>
  </si>
  <si>
    <t>O equipamento será entregue no último dia de montagem, se necessitar que a entrega seja feita antes, informe por favor:</t>
  </si>
  <si>
    <t>Tipo de suporte</t>
  </si>
  <si>
    <t>Português</t>
  </si>
  <si>
    <t>English</t>
  </si>
  <si>
    <t>Español</t>
  </si>
  <si>
    <t>Campos Obrigatórios</t>
  </si>
  <si>
    <t>Required Fields</t>
  </si>
  <si>
    <t>Campos Obligatórios</t>
  </si>
  <si>
    <t>NIF:</t>
  </si>
  <si>
    <t>Signature:</t>
  </si>
  <si>
    <t>Firma:</t>
  </si>
  <si>
    <t>Date:</t>
  </si>
  <si>
    <t>Fecha:</t>
  </si>
  <si>
    <t>Quant.</t>
  </si>
  <si>
    <t>Qty</t>
  </si>
  <si>
    <t>Cant.</t>
  </si>
  <si>
    <t>unit</t>
  </si>
  <si>
    <t>Cost</t>
  </si>
  <si>
    <t>AUDIO AND VIDEO</t>
  </si>
  <si>
    <t>AUDIOVISUALES</t>
  </si>
  <si>
    <t>Type of support</t>
  </si>
  <si>
    <t>Tipo de soporte</t>
  </si>
  <si>
    <t>WALL</t>
  </si>
  <si>
    <t>PIE</t>
  </si>
  <si>
    <t>PARED</t>
  </si>
  <si>
    <t>DVD Reader</t>
  </si>
  <si>
    <t>Lector de DVD</t>
  </si>
  <si>
    <t>Leitor de Bluray</t>
  </si>
  <si>
    <t>Bluray Reader</t>
  </si>
  <si>
    <t>Lector de Bluray</t>
  </si>
  <si>
    <t>Proyector de video 3000 Alsilumens</t>
  </si>
  <si>
    <t>Screen (2.40m X 1.80m)</t>
  </si>
  <si>
    <t>Pantalla (2.40m X 1.80m)</t>
  </si>
  <si>
    <t>Écran (2.40m X 1.80m)</t>
  </si>
  <si>
    <t>VGA Cable</t>
  </si>
  <si>
    <t>Cable VGA</t>
  </si>
  <si>
    <t>Écran (3.00m X 2.30m)</t>
  </si>
  <si>
    <t xml:space="preserve"> Video Projector 7000 Alsilumens</t>
  </si>
  <si>
    <t>Proyector de video 7000 Alsilumens</t>
  </si>
  <si>
    <t>Screen (3.00m X 2.30m)</t>
  </si>
  <si>
    <t>Pantalla (3.00m X 2.30m)</t>
  </si>
  <si>
    <t>SOUND</t>
  </si>
  <si>
    <t>TECHNICAL SUPPORT</t>
  </si>
  <si>
    <t>ASISTENCIA TÉCNICA</t>
  </si>
  <si>
    <t>El equipamiento se entregará el último día de montaje. Si necesita que la entrega se haga antes, informe por favor:</t>
  </si>
  <si>
    <t>The equipment will be delivered on the last assembly day. If you need the deliver. To be made prior to that date, please inform:</t>
  </si>
  <si>
    <t>Schedule:</t>
  </si>
  <si>
    <t>Horario:</t>
  </si>
  <si>
    <t>Projector de vídeo 3000 Alsilumens</t>
  </si>
  <si>
    <t>PROJECÇÃO DE VÍDEO</t>
  </si>
  <si>
    <t>PROYECCIÓN DE VIDEO</t>
  </si>
  <si>
    <t>PROJECTION VIDEO</t>
  </si>
  <si>
    <t>Pack 1</t>
  </si>
  <si>
    <t>Pack 2</t>
  </si>
  <si>
    <t>SONORIZAÇÃO</t>
  </si>
  <si>
    <t>SONORIZACIÓN</t>
  </si>
  <si>
    <t>Kit de som com 2 colunas, Amplificador, Mesa de Áudio e Emissor de Mão</t>
  </si>
  <si>
    <t>Kit de sonido con 2 Altavoces, Amplificador, Mesa de Audio y Emisor de Mano</t>
  </si>
  <si>
    <t>Kit de sonido con 4 Altavoces, Amplificador, Mesa de Audio y Emisor de Mano</t>
  </si>
  <si>
    <t>Sound kit with 2 Speaker, Amplifier, Audio Mixer and Microphone Transmitter</t>
  </si>
  <si>
    <t>Sound kit with 4 Speaker, Amplifier, Audio Mixer and Microphone Transmitter</t>
  </si>
  <si>
    <t>Kit de som com 4 colunas, Amplificador, Mesa de Áudio e Emissor de Mão</t>
  </si>
  <si>
    <t>Microfone com fio (Mesa, Tripé ou Púlpito)</t>
  </si>
  <si>
    <t>Microfone sem fio (Tripé ou Lapela)</t>
  </si>
  <si>
    <t>Wired Microphone (Table Tripod or Pulpit)</t>
  </si>
  <si>
    <t>Micrófono con cable (Mesa, Trípode o Púlpito)</t>
  </si>
  <si>
    <t>Micrófono sin cable  (de Solapa o Trípode)</t>
  </si>
  <si>
    <t>Wireless Microphone (Lavalier or Tripod)</t>
  </si>
  <si>
    <t>Simple CD player</t>
  </si>
  <si>
    <t>Reproductor de CD simple</t>
  </si>
  <si>
    <t>Leitor de CD Simples</t>
  </si>
  <si>
    <t>Leitor de DVD</t>
  </si>
  <si>
    <t>409 710</t>
  </si>
  <si>
    <t>409 711</t>
  </si>
  <si>
    <t>Sujeito a Orçamento</t>
  </si>
  <si>
    <t>Subject to billing</t>
  </si>
  <si>
    <t>Sujeto a presupuesto</t>
  </si>
  <si>
    <t>DVD</t>
  </si>
  <si>
    <t>Bluray</t>
  </si>
  <si>
    <t>LCD 32</t>
  </si>
  <si>
    <t>LED 40</t>
  </si>
  <si>
    <t>LED 55</t>
  </si>
  <si>
    <t>Kit 2</t>
  </si>
  <si>
    <t>Kit 4</t>
  </si>
  <si>
    <t>Lapela</t>
  </si>
  <si>
    <t>Tripe</t>
  </si>
  <si>
    <t>Leitor CD</t>
  </si>
  <si>
    <t>DI Box</t>
  </si>
  <si>
    <t>T: 00-351-21-892 13 93</t>
  </si>
  <si>
    <t>Français</t>
  </si>
  <si>
    <t>Qté</t>
  </si>
  <si>
    <t>Coût</t>
  </si>
  <si>
    <t>Video Projecteur 3000 Ansi Lumens</t>
  </si>
  <si>
    <t>Video Projector 3000 Alsilumens</t>
  </si>
  <si>
    <t>Video Projecteur 7000 Ansi Lumens</t>
  </si>
  <si>
    <t>Micro avec fil (Tableau, Trépied ou Chaire)</t>
  </si>
  <si>
    <t>Micro sans fil (Tableau, Trépied ou Chaire)</t>
  </si>
  <si>
    <t>Nº Contribuable:</t>
  </si>
  <si>
    <t>AUDIOVISUEL</t>
  </si>
  <si>
    <t>ASSISTANCE TECHNIQUE</t>
  </si>
  <si>
    <t>Sous réserve de budget</t>
  </si>
  <si>
    <t>Durée:</t>
  </si>
  <si>
    <t>Lecteur CD Simple</t>
  </si>
  <si>
    <t>Câble VGA</t>
  </si>
  <si>
    <t>Lecteur de Bluray</t>
  </si>
  <si>
    <t>Type de support</t>
  </si>
  <si>
    <t>MUR</t>
  </si>
  <si>
    <t>Lecteur DVD</t>
  </si>
  <si>
    <t>L'équipement sera livré le dernier jour de l'assemblée, si vous avez besoin que la livraison est faite avant, se il vous plaît informer:</t>
  </si>
  <si>
    <t>Kit sonore avec 2 colonnes, Amplificateur, Table de Audio,  et l'Émetteur Main</t>
  </si>
  <si>
    <t>Kit sonore avec 4 colonnes, Amplificateur, Table de Audio,  et l'Émetteur Main</t>
  </si>
  <si>
    <t>VAT Number:</t>
  </si>
  <si>
    <t>Language / Idioma / Idiome</t>
  </si>
  <si>
    <t>Prazo de Inscrição:</t>
  </si>
  <si>
    <t xml:space="preserve">Deadline:   </t>
  </si>
  <si>
    <t xml:space="preserve">Fecha Límite:  </t>
  </si>
  <si>
    <t xml:space="preserve">Date Limite:  </t>
  </si>
  <si>
    <t>Nome da Empresa Expositora:</t>
  </si>
  <si>
    <t>Company Name Exhibitor:</t>
  </si>
  <si>
    <t>Nombre de la Empresa Expositora:</t>
  </si>
  <si>
    <t>Nom de l'Entreprise Exposant:</t>
  </si>
  <si>
    <t>servifil@ccl.fil.pt</t>
  </si>
  <si>
    <t>Champs Obligatoires</t>
  </si>
  <si>
    <t>●</t>
  </si>
  <si>
    <t>PACOTE 1</t>
  </si>
  <si>
    <t>PACKAGE 1</t>
  </si>
  <si>
    <t>PACK 1</t>
  </si>
  <si>
    <t>PACOTE 2</t>
  </si>
  <si>
    <t>PACKAGE 2</t>
  </si>
  <si>
    <t>PACK 2</t>
  </si>
  <si>
    <t>LEITORES</t>
  </si>
  <si>
    <t>READERS</t>
  </si>
  <si>
    <t>LECTORES</t>
  </si>
  <si>
    <t>LECTEURS</t>
  </si>
  <si>
    <t>MONITORES</t>
  </si>
  <si>
    <t>MONITORS</t>
  </si>
  <si>
    <t>MONITEURS</t>
  </si>
  <si>
    <t>SOM BASE</t>
  </si>
  <si>
    <t>SOUND BASE</t>
  </si>
  <si>
    <t>SONIDO BASE</t>
  </si>
  <si>
    <t>SONNER BASE</t>
  </si>
  <si>
    <t>MICROFONES</t>
  </si>
  <si>
    <t>MICROPHONE</t>
  </si>
  <si>
    <t>MICRÓFONOS</t>
  </si>
  <si>
    <t>MICROPHONES</t>
  </si>
  <si>
    <t>ACESSÓRIOS</t>
  </si>
  <si>
    <t>ACCESSORIES</t>
  </si>
  <si>
    <t>ACCESORIOS</t>
  </si>
  <si>
    <t>ACCESSOIRES</t>
  </si>
  <si>
    <t>Restante pagamento até:</t>
  </si>
  <si>
    <t>Remaining payment until:</t>
  </si>
  <si>
    <t>Restant paiement jusqu'à:</t>
  </si>
  <si>
    <t>Pagamento a favor de:   LISBOA-FEIRAS CONGRESSOS E EVENTOS   (referência)</t>
  </si>
  <si>
    <t>Payment in favor of:    LISBOA-FEIRAS CONGRESSOS E EVENTOS   (reference)</t>
  </si>
  <si>
    <t>Pago a favor de:    LISBOA-FEIRAS CONGRESSOS E EVENTOS   (referencia)</t>
  </si>
  <si>
    <t>Paiement en faveur de:  LISBOA-FEIRAS CONGRESSOS E EVENTOS  (référence)</t>
  </si>
  <si>
    <t>Campo Obrigatório</t>
  </si>
  <si>
    <t>Required Field</t>
  </si>
  <si>
    <t>Campo Obligatorio</t>
  </si>
  <si>
    <t>Champ Obligatoire</t>
  </si>
  <si>
    <t>AÇORES</t>
  </si>
  <si>
    <t>MADEIRA</t>
  </si>
  <si>
    <t>Pais:</t>
  </si>
  <si>
    <t>Country:</t>
  </si>
  <si>
    <t>Pays:</t>
  </si>
  <si>
    <t>PORTUGAL</t>
  </si>
  <si>
    <t xml:space="preserve">PORTUGAL </t>
  </si>
  <si>
    <t>PT</t>
  </si>
  <si>
    <t xml:space="preserve">PT </t>
  </si>
  <si>
    <r>
      <rPr>
        <b/>
        <sz val="9"/>
        <color indexed="56"/>
        <rFont val="Calibri"/>
        <family val="2"/>
      </rPr>
      <t>Caixa Geral de Depósitos –</t>
    </r>
    <r>
      <rPr>
        <b/>
        <sz val="10"/>
        <color indexed="56"/>
        <rFont val="Calibri"/>
        <family val="2"/>
      </rPr>
      <t xml:space="preserve"> IBAN PT50 0035 0557 00028190130 46 – </t>
    </r>
    <r>
      <rPr>
        <b/>
        <sz val="9"/>
        <color indexed="56"/>
        <rFont val="Calibri"/>
        <family val="2"/>
      </rPr>
      <t>BIC/SWIFT:</t>
    </r>
    <r>
      <rPr>
        <b/>
        <sz val="10"/>
        <color indexed="56"/>
        <rFont val="Calibri"/>
        <family val="2"/>
      </rPr>
      <t xml:space="preserve"> CGDIPTPL</t>
    </r>
  </si>
  <si>
    <r>
      <rPr>
        <b/>
        <sz val="9"/>
        <color indexed="56"/>
        <rFont val="Calibri"/>
        <family val="2"/>
      </rPr>
      <t xml:space="preserve">Banco Montepio Geral  -  </t>
    </r>
    <r>
      <rPr>
        <b/>
        <sz val="10"/>
        <color indexed="56"/>
        <rFont val="Calibri"/>
        <family val="2"/>
      </rPr>
      <t>IBAN: PT50 0036 0088 9910 0059 356 91</t>
    </r>
    <r>
      <rPr>
        <b/>
        <sz val="9"/>
        <color indexed="56"/>
        <rFont val="Calibri"/>
        <family val="2"/>
      </rPr>
      <t xml:space="preserve"> -  BIC/SWIFT:</t>
    </r>
    <r>
      <rPr>
        <b/>
        <sz val="10"/>
        <color indexed="56"/>
        <rFont val="Calibri"/>
        <family val="2"/>
      </rPr>
      <t xml:space="preserve"> MPIOPTPL</t>
    </r>
  </si>
  <si>
    <t>Pagamento Inicial até:</t>
  </si>
  <si>
    <t>Initial Payment until:</t>
  </si>
  <si>
    <t>Paiement Initial jusqu'au:</t>
  </si>
  <si>
    <t>(com a entrega da Requisição)</t>
  </si>
  <si>
    <t>(with the delivery of the Request)</t>
  </si>
  <si>
    <t>(con la entrega de la Solicitud)</t>
  </si>
  <si>
    <t>SUB-TOTAL</t>
  </si>
  <si>
    <t>TOTAL DA REQUISIÇÃO</t>
  </si>
  <si>
    <t>TOTAL REQUEST</t>
  </si>
  <si>
    <t>TOTAL DE LA SOLICITUD</t>
  </si>
  <si>
    <t>TOTAL DE LA DEMANDE</t>
  </si>
  <si>
    <t>(avec la livraison de la Demande)</t>
  </si>
  <si>
    <t>Pago Inicial hasta:</t>
  </si>
  <si>
    <t>Restante pago hasta:</t>
  </si>
  <si>
    <t>taxa de IVA (ler Normas)</t>
  </si>
  <si>
    <t>VAT rate (read Rules)</t>
  </si>
  <si>
    <t>tasa de IVA (leer Normas)</t>
  </si>
  <si>
    <t>1º dia de Feira</t>
  </si>
  <si>
    <t>Entrega de Stand</t>
  </si>
  <si>
    <t>taux de TVA (lire Règles)</t>
  </si>
  <si>
    <t>A desistência de serviços solicitados só poderá ser feita até ao 4º dia antes do período de montagem, a partir desta data 
não haverá lugar à devolução do valor pago.</t>
  </si>
  <si>
    <t>The cancellation of requested services will only be accepted up until the 4th day before the setting up period, 
after that we will be unable to refund you.</t>
  </si>
  <si>
    <t>La cancelación de los servicios solicitados, sólo se podrá hacer hasta el 4º día antes del período de montaje, a partir de 
esa fecha no habrá lugar a la devolución del pago.</t>
  </si>
  <si>
    <t>Le retrait des services demandés devrait être fait pour le 4ème jour avant la période de mise en place, à compter de ce jour, 
il n'y aura pas de remboursement de la somme versée.</t>
  </si>
  <si>
    <t>Último dia de Desmontagem</t>
  </si>
  <si>
    <t>Requisições durante a Montagem e Realização tem um AGRAVAMENTO de 30% e está sujeita à disponibilidade do produto</t>
  </si>
  <si>
    <t>Requisitions during the Setting-up and Realization have a PENALTY of 30% and is subject to availability of the product</t>
  </si>
  <si>
    <t>Solicitudes durante el Montaje y Realización provocarán un INCREMENTO de 30% y estan sujetas a la disponibilidad del producto</t>
  </si>
  <si>
    <t>Les demandes lors de l'Assemblage et de Réalisation a AUGMENTÉ de 30% et sous réserve de disponibilité du produit</t>
  </si>
  <si>
    <t>Atenção!</t>
  </si>
  <si>
    <t>Attention!</t>
  </si>
  <si>
    <t>¡Atención!</t>
  </si>
  <si>
    <t>Enviar para:</t>
  </si>
  <si>
    <t>Send to:</t>
  </si>
  <si>
    <t>Enviar a:</t>
  </si>
  <si>
    <t>Envoyer à:</t>
  </si>
  <si>
    <t>LISBOA-FEIRAS CONGRESSOS E EVENTOS-FCE / ASSOCIAÇÃO EMPRESARIAL</t>
  </si>
  <si>
    <t>NIPC:</t>
  </si>
  <si>
    <t>503 657 891</t>
  </si>
  <si>
    <t>Rua do Bojador, Parque das Nações   -   1998-010 Lisboa   -   PORTUGAL</t>
  </si>
  <si>
    <t>Fax: 00-351-21-892 17 54</t>
  </si>
  <si>
    <t>Pág. 2</t>
  </si>
  <si>
    <r>
      <rPr>
        <b/>
        <sz val="10"/>
        <color indexed="56"/>
        <rFont val="Calibri"/>
        <family val="2"/>
      </rPr>
      <t>UNICRE</t>
    </r>
    <r>
      <rPr>
        <b/>
        <sz val="9"/>
        <color indexed="56"/>
        <rFont val="Calibri"/>
        <family val="2"/>
      </rPr>
      <t xml:space="preserve">  </t>
    </r>
    <r>
      <rPr>
        <b/>
        <sz val="8"/>
        <color indexed="56"/>
        <rFont val="Calibri"/>
        <family val="2"/>
      </rPr>
      <t>(VISA, Mastercard, American Express)</t>
    </r>
  </si>
  <si>
    <t>https://pagamentos.reduniq.pt/payments/3123865/cclfil/</t>
  </si>
  <si>
    <t>PÉ</t>
  </si>
  <si>
    <t>PIED</t>
  </si>
  <si>
    <t>FOOT</t>
  </si>
  <si>
    <t>Se for uma REGIÃO AUTÓNOMA, indique qual:    (Aplica-se apenas às Empresas Portuguesas)</t>
  </si>
  <si>
    <t>If it is an Autonomous Region, indicate which:    (Only applies to Portuguese Companies)</t>
  </si>
  <si>
    <t>Si es una Región Autonómica, indique cual:    (Sólo se aplica a las Empresas Portuguesas)</t>
  </si>
  <si>
    <t>S'il s'agit une Région Autonome, indiquer lequel: (s'applique uniquement aux Entreprises Portugaises)</t>
  </si>
  <si>
    <r>
      <t xml:space="preserve">1º dia Montagem + </t>
    </r>
    <r>
      <rPr>
        <b/>
        <sz val="8"/>
        <color indexed="56"/>
        <rFont val="Roboto Medium"/>
      </rPr>
      <t>Pagamento Total</t>
    </r>
  </si>
  <si>
    <r>
      <t xml:space="preserve">Ùltimo dia de Montagem   +   </t>
    </r>
    <r>
      <rPr>
        <b/>
        <sz val="8"/>
        <color indexed="56"/>
        <rFont val="Roboto Medium"/>
      </rPr>
      <t>Bilhetes</t>
    </r>
  </si>
  <si>
    <r>
      <rPr>
        <b/>
        <sz val="9"/>
        <color indexed="56"/>
        <rFont val="Roboto Medium"/>
      </rPr>
      <t xml:space="preserve">1º </t>
    </r>
    <r>
      <rPr>
        <sz val="8"/>
        <color indexed="56"/>
        <rFont val="Roboto Medium"/>
      </rPr>
      <t xml:space="preserve">Pagamento Espaço  +    </t>
    </r>
    <r>
      <rPr>
        <b/>
        <sz val="8"/>
        <color indexed="56"/>
        <rFont val="Roboto Medium"/>
      </rPr>
      <t>Desconto</t>
    </r>
  </si>
  <si>
    <r>
      <rPr>
        <b/>
        <sz val="9"/>
        <color indexed="56"/>
        <rFont val="Roboto Medium"/>
      </rPr>
      <t>2º</t>
    </r>
    <r>
      <rPr>
        <b/>
        <sz val="8"/>
        <color indexed="56"/>
        <rFont val="Roboto Medium"/>
      </rPr>
      <t xml:space="preserve"> </t>
    </r>
    <r>
      <rPr>
        <sz val="8"/>
        <color indexed="56"/>
        <rFont val="Roboto Medium"/>
      </rPr>
      <t>Pagamento Espaço</t>
    </r>
  </si>
  <si>
    <r>
      <t xml:space="preserve">Catalogo    +    </t>
    </r>
    <r>
      <rPr>
        <b/>
        <sz val="8"/>
        <color indexed="56"/>
        <rFont val="Roboto Medium"/>
      </rPr>
      <t>Stand Próprio</t>
    </r>
  </si>
  <si>
    <r>
      <t xml:space="preserve">Serviços    +    </t>
    </r>
    <r>
      <rPr>
        <b/>
        <sz val="8"/>
        <color indexed="56"/>
        <rFont val="Roboto Medium"/>
      </rPr>
      <t>Artes Finais</t>
    </r>
  </si>
  <si>
    <r>
      <rPr>
        <b/>
        <sz val="9"/>
        <color indexed="56"/>
        <rFont val="Roboto Medium"/>
      </rPr>
      <t>3</t>
    </r>
    <r>
      <rPr>
        <b/>
        <sz val="8"/>
        <color indexed="56"/>
        <rFont val="Roboto Medium"/>
      </rPr>
      <t xml:space="preserve">º </t>
    </r>
    <r>
      <rPr>
        <sz val="8"/>
        <color indexed="56"/>
        <rFont val="Roboto Medium"/>
      </rPr>
      <t>Pagamento Espaço</t>
    </r>
  </si>
  <si>
    <r>
      <t xml:space="preserve">Último dia Feira +   </t>
    </r>
    <r>
      <rPr>
        <b/>
        <sz val="8"/>
        <color indexed="56"/>
        <rFont val="Roboto Medium"/>
      </rPr>
      <t>1º Desmontagem</t>
    </r>
  </si>
  <si>
    <r>
      <t xml:space="preserve">1º dia Desmontagem    +   </t>
    </r>
    <r>
      <rPr>
        <b/>
        <sz val="8"/>
        <color indexed="56"/>
        <rFont val="Roboto Medium"/>
      </rPr>
      <t>Dev. Stand</t>
    </r>
  </si>
  <si>
    <r>
      <t xml:space="preserve">Livre-Trânsito    </t>
    </r>
    <r>
      <rPr>
        <b/>
        <sz val="8"/>
        <color indexed="56"/>
        <rFont val="Roboto Medium"/>
      </rPr>
      <t>+    Nº Bilhetes</t>
    </r>
  </si>
  <si>
    <t>(Sob Orçamento)</t>
  </si>
  <si>
    <t>(Under budget)</t>
  </si>
  <si>
    <t>(Bajo presupuesto)</t>
  </si>
  <si>
    <t>(Sous budget)</t>
  </si>
  <si>
    <r>
      <t xml:space="preserve">Todos os serviços/material são fornecidos em regime de aluguer durante o período de realização do Certame e são entregues aos Expositores na última tarde de montagem. 
</t>
    </r>
    <r>
      <rPr>
        <b/>
        <sz val="8.5"/>
        <color rgb="FF1F497D"/>
        <rFont val="Calibri"/>
        <family val="2"/>
      </rPr>
      <t>Preços sob consulta</t>
    </r>
  </si>
  <si>
    <r>
      <t xml:space="preserve">All services / material are rendered by means of a rental mode during the realization period of the Fair and are delivered to the Exhibitor on the last afternoon of the setting up period. 
</t>
    </r>
    <r>
      <rPr>
        <b/>
        <sz val="8"/>
        <color theme="9" tint="-0.249977111117893"/>
        <rFont val="Calibri"/>
        <family val="2"/>
        <scheme val="minor"/>
      </rPr>
      <t>Prices under budget</t>
    </r>
  </si>
  <si>
    <r>
      <t>Todos los servicios/material son suministrados en régimen de alquiler durante el período de realización y se entregan a los Expositores en la última tarde de montaje. 
P</t>
    </r>
    <r>
      <rPr>
        <b/>
        <sz val="8"/>
        <color theme="3"/>
        <rFont val="Calibri"/>
        <family val="2"/>
        <scheme val="minor"/>
      </rPr>
      <t>recios bajo presupuesto</t>
    </r>
  </si>
  <si>
    <r>
      <t xml:space="preserve">Tous les services/matériel sont fournis sur une base de location sur la période de réalisation et livrés aux Exposants dans l'assemblage fin d'après midi.
</t>
    </r>
    <r>
      <rPr>
        <b/>
        <sz val="8"/>
        <color theme="3"/>
        <rFont val="Calibri"/>
        <family val="2"/>
        <scheme val="minor"/>
      </rPr>
      <t>Pris sous budget</t>
    </r>
  </si>
  <si>
    <t>A formatação da pendrive deve estar em FAT32, e os LCD têm capacidade para imagens em formato .JPEG e video MPG4</t>
  </si>
  <si>
    <t>La clé USB doit être formatée en FAT32 et les écrans LCD sont capables de stocker des images au format .JPEG et des vidéos MPG4.</t>
  </si>
  <si>
    <t>The flash drive must be formatted in FAT32, and the LCDs are capable of storing images in .JPEG format and MPG4 video.</t>
  </si>
  <si>
    <t>La unidad flash debe estar formateada en FAT32 y las pantallas LCD son capaces de almacenar imágenes en formato .JPEG y vídeo MPG4.</t>
  </si>
  <si>
    <t>EXPODENTÁRIA 2024</t>
  </si>
  <si>
    <t>21 a 23 de Novembro 2024</t>
  </si>
  <si>
    <t>21st to23rd of November 2024</t>
  </si>
  <si>
    <t>21 al 23 de Noviembre de 2024</t>
  </si>
  <si>
    <t>21 au 23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</si>
</sst>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\/\ mm\ \/\ yyyy"/>
    <numFmt numFmtId="165" formatCode="dd/mm/yy;@"/>
  </numFmts>
  <fonts count="101" x14ac:knownFonts="1">
    <font>
      <sz val="10"/>
      <name val="Arial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8"/>
      <name val="Verdana"/>
      <family val="2"/>
    </font>
    <font>
      <sz val="8"/>
      <name val="Calibri"/>
      <family val="2"/>
    </font>
    <font>
      <b/>
      <sz val="10"/>
      <color indexed="56"/>
      <name val="Calibri"/>
      <family val="2"/>
    </font>
    <font>
      <sz val="10"/>
      <name val="Calibri"/>
      <family val="2"/>
    </font>
    <font>
      <b/>
      <sz val="8"/>
      <color indexed="56"/>
      <name val="Calibri"/>
      <family val="2"/>
    </font>
    <font>
      <b/>
      <sz val="9"/>
      <color indexed="56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7"/>
      <name val="Calibri"/>
      <family val="2"/>
    </font>
    <font>
      <sz val="8"/>
      <name val="Arial"/>
      <family val="2"/>
    </font>
    <font>
      <sz val="8"/>
      <color indexed="56"/>
      <name val="Roboto Medium"/>
    </font>
    <font>
      <b/>
      <sz val="8"/>
      <color indexed="56"/>
      <name val="Roboto Medium"/>
    </font>
    <font>
      <b/>
      <sz val="9"/>
      <color indexed="56"/>
      <name val="Roboto Medium"/>
    </font>
    <font>
      <sz val="10"/>
      <color theme="1"/>
      <name val="Bookman Old Style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</font>
    <font>
      <sz val="8"/>
      <color theme="3"/>
      <name val="Calibri"/>
      <family val="2"/>
      <scheme val="minor"/>
    </font>
    <font>
      <b/>
      <sz val="10"/>
      <color theme="3"/>
      <name val="Calibri"/>
      <family val="2"/>
    </font>
    <font>
      <sz val="8"/>
      <color rgb="FF1F497D"/>
      <name val="Calibri"/>
      <family val="2"/>
    </font>
    <font>
      <sz val="8"/>
      <color theme="3"/>
      <name val="Calibri"/>
      <family val="2"/>
    </font>
    <font>
      <b/>
      <sz val="8"/>
      <color theme="3"/>
      <name val="Calibri"/>
      <family val="2"/>
    </font>
    <font>
      <b/>
      <u/>
      <sz val="8"/>
      <color theme="3"/>
      <name val="Calibri"/>
      <family val="2"/>
    </font>
    <font>
      <sz val="8"/>
      <color theme="0" tint="-0.499984740745262"/>
      <name val="Calibri"/>
      <family val="2"/>
    </font>
    <font>
      <b/>
      <sz val="8"/>
      <color rgb="FF1F497D"/>
      <name val="Calibri"/>
      <family val="2"/>
    </font>
    <font>
      <sz val="7"/>
      <color theme="0" tint="-0.499984740745262"/>
      <name val="Calibri"/>
      <family val="2"/>
    </font>
    <font>
      <sz val="7"/>
      <color rgb="FF1F497D"/>
      <name val="Calibri"/>
      <family val="2"/>
    </font>
    <font>
      <i/>
      <sz val="8"/>
      <color theme="3"/>
      <name val="Calibri"/>
      <family val="2"/>
    </font>
    <font>
      <b/>
      <sz val="8"/>
      <color theme="3" tint="0.39997558519241921"/>
      <name val="Calibri"/>
      <family val="2"/>
    </font>
    <font>
      <b/>
      <sz val="9"/>
      <color rgb="FFFF0000"/>
      <name val="Rockwell Extra Bold"/>
      <family val="1"/>
    </font>
    <font>
      <b/>
      <sz val="9"/>
      <color theme="3"/>
      <name val="Calibri"/>
      <family val="2"/>
    </font>
    <font>
      <sz val="8"/>
      <color theme="9" tint="-0.249977111117893"/>
      <name val="Calibri"/>
      <family val="2"/>
    </font>
    <font>
      <sz val="8"/>
      <color theme="4"/>
      <name val="Calibri"/>
      <family val="2"/>
    </font>
    <font>
      <sz val="8"/>
      <color theme="4"/>
      <name val="Calibri"/>
      <family val="2"/>
      <scheme val="minor"/>
    </font>
    <font>
      <sz val="8"/>
      <color theme="0"/>
      <name val="Calibri"/>
      <family val="2"/>
    </font>
    <font>
      <sz val="8"/>
      <color rgb="FF002060"/>
      <name val="Calibri"/>
      <family val="2"/>
      <scheme val="minor"/>
    </font>
    <font>
      <b/>
      <u/>
      <sz val="8"/>
      <color rgb="FF1F497D"/>
      <name val="Calibri"/>
      <family val="2"/>
    </font>
    <font>
      <i/>
      <sz val="8"/>
      <color theme="3" tint="0.39997558519241921"/>
      <name val="Calibri"/>
      <family val="2"/>
    </font>
    <font>
      <sz val="8.5"/>
      <color rgb="FF1F497D"/>
      <name val="Calibri"/>
      <family val="2"/>
    </font>
    <font>
      <sz val="8"/>
      <color theme="9" tint="-0.249977111117893"/>
      <name val="Calibri"/>
      <family val="2"/>
      <scheme val="minor"/>
    </font>
    <font>
      <u/>
      <sz val="8"/>
      <color rgb="FF1F497D"/>
      <name val="Calibri"/>
      <family val="2"/>
    </font>
    <font>
      <sz val="9"/>
      <color theme="3"/>
      <name val="Calibri"/>
      <family val="2"/>
    </font>
    <font>
      <sz val="8"/>
      <color theme="8"/>
      <name val="Calibri"/>
      <family val="2"/>
    </font>
    <font>
      <sz val="9"/>
      <color theme="1" tint="0.34998626667073579"/>
      <name val="Calibri"/>
      <family val="2"/>
    </font>
    <font>
      <b/>
      <sz val="10"/>
      <color theme="3"/>
      <name val="Calibri"/>
      <family val="2"/>
      <scheme val="minor"/>
    </font>
    <font>
      <sz val="8"/>
      <color theme="3" tint="0.39997558519241921"/>
      <name val="Calibri"/>
      <family val="2"/>
    </font>
    <font>
      <sz val="10"/>
      <color theme="0"/>
      <name val="Calibri"/>
      <family val="2"/>
    </font>
    <font>
      <sz val="9"/>
      <color theme="3"/>
      <name val="Calibri"/>
      <family val="2"/>
      <scheme val="minor"/>
    </font>
    <font>
      <b/>
      <u/>
      <sz val="9"/>
      <color theme="10"/>
      <name val="Arial"/>
      <family val="2"/>
    </font>
    <font>
      <b/>
      <u/>
      <sz val="9"/>
      <color rgb="FF0000FF"/>
      <name val="Calibri"/>
      <family val="2"/>
      <scheme val="minor"/>
    </font>
    <font>
      <b/>
      <sz val="8"/>
      <color rgb="FFFF0000"/>
      <name val="Rockwell Extra Bold"/>
      <family val="1"/>
    </font>
    <font>
      <b/>
      <sz val="8"/>
      <color rgb="FFFF0000"/>
      <name val="Calibri"/>
      <family val="2"/>
    </font>
    <font>
      <sz val="8"/>
      <color theme="3"/>
      <name val="Roboto Medium"/>
    </font>
    <font>
      <sz val="8"/>
      <color rgb="FF1F497D"/>
      <name val="Roboto Medium"/>
    </font>
    <font>
      <b/>
      <sz val="8"/>
      <color theme="3"/>
      <name val="Roboto Medium"/>
    </font>
    <font>
      <sz val="8"/>
      <color theme="1"/>
      <name val="Roboto Medium"/>
    </font>
    <font>
      <sz val="8"/>
      <color rgb="FFFF0000"/>
      <name val="Roboto Medium"/>
    </font>
    <font>
      <b/>
      <sz val="11"/>
      <color theme="3"/>
      <name val="Calibri"/>
      <family val="2"/>
    </font>
    <font>
      <b/>
      <sz val="8"/>
      <color theme="3"/>
      <name val="Calibri"/>
      <family val="2"/>
      <scheme val="minor"/>
    </font>
    <font>
      <b/>
      <u/>
      <sz val="8"/>
      <color theme="10"/>
      <name val="Calibri"/>
      <family val="2"/>
      <scheme val="minor"/>
    </font>
    <font>
      <sz val="8"/>
      <color theme="1" tint="4.9989318521683403E-2"/>
      <name val="Calibri"/>
      <family val="2"/>
    </font>
    <font>
      <b/>
      <u/>
      <sz val="8"/>
      <color theme="1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  <scheme val="minor"/>
    </font>
    <font>
      <i/>
      <sz val="8"/>
      <color theme="1"/>
      <name val="Calibri"/>
      <family val="2"/>
    </font>
    <font>
      <i/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8.5"/>
      <color rgb="FF1F497D"/>
      <name val="Calibri"/>
      <family val="2"/>
    </font>
    <font>
      <b/>
      <sz val="8"/>
      <color theme="9" tint="-0.249977111117893"/>
      <name val="Calibri"/>
      <family val="2"/>
      <scheme val="minor"/>
    </font>
    <font>
      <b/>
      <sz val="11"/>
      <color rgb="FF1F497D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thick">
        <color rgb="FF92D050"/>
      </left>
      <right/>
      <top/>
      <bottom style="thick">
        <color rgb="FF92D050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/>
      <diagonal/>
    </border>
    <border>
      <left style="thick">
        <color theme="3"/>
      </left>
      <right/>
      <top/>
      <bottom style="medium">
        <color theme="3"/>
      </bottom>
      <diagonal/>
    </border>
    <border>
      <left/>
      <right style="thick">
        <color theme="3"/>
      </right>
      <top/>
      <bottom style="medium">
        <color theme="3"/>
      </bottom>
      <diagonal/>
    </border>
    <border>
      <left style="thick">
        <color theme="3"/>
      </left>
      <right/>
      <top style="medium">
        <color theme="3"/>
      </top>
      <bottom/>
      <diagonal/>
    </border>
    <border>
      <left/>
      <right style="thick">
        <color theme="3"/>
      </right>
      <top style="medium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 style="hair">
        <color theme="3"/>
      </right>
      <top style="thick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thick">
        <color theme="3"/>
      </top>
      <bottom style="hair">
        <color theme="3"/>
      </bottom>
      <diagonal/>
    </border>
    <border>
      <left style="hair">
        <color theme="3"/>
      </left>
      <right style="thick">
        <color theme="3"/>
      </right>
      <top style="thick">
        <color theme="3"/>
      </top>
      <bottom style="hair">
        <color theme="3"/>
      </bottom>
      <diagonal/>
    </border>
    <border>
      <left style="thick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thick">
        <color theme="3"/>
      </right>
      <top style="hair">
        <color theme="3"/>
      </top>
      <bottom style="hair">
        <color theme="3"/>
      </bottom>
      <diagonal/>
    </border>
    <border>
      <left style="thick">
        <color theme="3"/>
      </left>
      <right style="hair">
        <color theme="3"/>
      </right>
      <top style="hair">
        <color theme="3"/>
      </top>
      <bottom style="thick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thick">
        <color theme="3"/>
      </bottom>
      <diagonal/>
    </border>
    <border>
      <left style="hair">
        <color theme="3"/>
      </left>
      <right style="thick">
        <color theme="3"/>
      </right>
      <top style="hair">
        <color theme="3"/>
      </top>
      <bottom style="thick">
        <color theme="3"/>
      </bottom>
      <diagonal/>
    </border>
    <border>
      <left style="medium">
        <color theme="3"/>
      </left>
      <right/>
      <top/>
      <bottom style="thick">
        <color theme="3"/>
      </bottom>
      <diagonal/>
    </border>
    <border>
      <left/>
      <right/>
      <top/>
      <bottom style="medium">
        <color rgb="FF92D050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hair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/>
      <top style="thick">
        <color theme="3"/>
      </top>
      <bottom style="thick">
        <color rgb="FF92D050"/>
      </bottom>
      <diagonal/>
    </border>
    <border>
      <left/>
      <right style="thick">
        <color rgb="FF92D050"/>
      </right>
      <top style="thick">
        <color theme="3"/>
      </top>
      <bottom style="thick">
        <color rgb="FF92D050"/>
      </bottom>
      <diagonal/>
    </border>
    <border>
      <left/>
      <right style="thick">
        <color rgb="FF92D050"/>
      </right>
      <top style="thick">
        <color theme="3"/>
      </top>
      <bottom/>
      <diagonal/>
    </border>
    <border>
      <left/>
      <right style="medium">
        <color theme="3"/>
      </right>
      <top/>
      <bottom style="thick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</borders>
  <cellStyleXfs count="88">
    <xf numFmtId="0" fontId="0" fillId="0" borderId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1" fillId="23" borderId="0" applyNumberFormat="0" applyBorder="0" applyAlignment="0" applyProtection="0"/>
    <xf numFmtId="0" fontId="3" fillId="14" borderId="0" applyNumberFormat="0" applyBorder="0" applyAlignment="0" applyProtection="0"/>
    <xf numFmtId="0" fontId="4" fillId="24" borderId="1" applyNumberFormat="0" applyAlignment="0" applyProtection="0"/>
    <xf numFmtId="0" fontId="5" fillId="15" borderId="2" applyNumberFormat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2" fillId="23" borderId="1" applyNumberFormat="0" applyAlignment="0" applyProtection="0"/>
    <xf numFmtId="0" fontId="13" fillId="0" borderId="6" applyNumberFormat="0" applyFill="0" applyAlignment="0" applyProtection="0"/>
    <xf numFmtId="0" fontId="14" fillId="23" borderId="0" applyNumberFormat="0" applyBorder="0" applyAlignment="0" applyProtection="0"/>
    <xf numFmtId="0" fontId="6" fillId="0" borderId="0"/>
    <xf numFmtId="0" fontId="6" fillId="0" borderId="0"/>
    <xf numFmtId="0" fontId="39" fillId="0" borderId="0"/>
    <xf numFmtId="0" fontId="41" fillId="0" borderId="0"/>
    <xf numFmtId="0" fontId="6" fillId="22" borderId="7" applyNumberFormat="0" applyFont="0" applyAlignment="0" applyProtection="0"/>
    <xf numFmtId="0" fontId="15" fillId="24" borderId="8" applyNumberFormat="0" applyAlignment="0" applyProtection="0"/>
    <xf numFmtId="4" fontId="16" fillId="29" borderId="9" applyNumberFormat="0" applyProtection="0">
      <alignment vertical="center"/>
    </xf>
    <xf numFmtId="4" fontId="17" fillId="29" borderId="9" applyNumberFormat="0" applyProtection="0">
      <alignment vertical="center"/>
    </xf>
    <xf numFmtId="4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top" indent="1"/>
    </xf>
    <xf numFmtId="4" fontId="16" fillId="30" borderId="0" applyNumberFormat="0" applyProtection="0">
      <alignment horizontal="left" vertical="center" indent="1"/>
    </xf>
    <xf numFmtId="4" fontId="18" fillId="2" borderId="9" applyNumberFormat="0" applyProtection="0">
      <alignment horizontal="right" vertical="center"/>
    </xf>
    <xf numFmtId="4" fontId="18" fillId="4" borderId="9" applyNumberFormat="0" applyProtection="0">
      <alignment horizontal="right" vertical="center"/>
    </xf>
    <xf numFmtId="4" fontId="18" fillId="31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32" borderId="9" applyNumberFormat="0" applyProtection="0">
      <alignment horizontal="right" vertical="center"/>
    </xf>
    <xf numFmtId="4" fontId="18" fillId="33" borderId="9" applyNumberFormat="0" applyProtection="0">
      <alignment horizontal="right" vertical="center"/>
    </xf>
    <xf numFmtId="4" fontId="18" fillId="34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6" fillId="35" borderId="10" applyNumberFormat="0" applyProtection="0">
      <alignment horizontal="left" vertical="center" indent="1"/>
    </xf>
    <xf numFmtId="4" fontId="18" fillId="36" borderId="0" applyNumberFormat="0" applyProtection="0">
      <alignment horizontal="left" vertical="center" indent="1"/>
    </xf>
    <xf numFmtId="4" fontId="19" fillId="37" borderId="0" applyNumberFormat="0" applyProtection="0">
      <alignment horizontal="left" vertical="center" indent="1"/>
    </xf>
    <xf numFmtId="4" fontId="18" fillId="30" borderId="9" applyNumberFormat="0" applyProtection="0">
      <alignment horizontal="right" vertical="center"/>
    </xf>
    <xf numFmtId="4" fontId="20" fillId="36" borderId="0" applyNumberFormat="0" applyProtection="0">
      <alignment horizontal="left" vertical="center" indent="1"/>
    </xf>
    <xf numFmtId="4" fontId="20" fillId="30" borderId="0" applyNumberFormat="0" applyProtection="0">
      <alignment horizontal="left" vertical="center" indent="1"/>
    </xf>
    <xf numFmtId="0" fontId="6" fillId="37" borderId="9" applyNumberFormat="0" applyProtection="0">
      <alignment horizontal="left" vertical="center" indent="1"/>
    </xf>
    <xf numFmtId="0" fontId="6" fillId="37" borderId="9" applyNumberFormat="0" applyProtection="0">
      <alignment horizontal="left" vertical="top" indent="1"/>
    </xf>
    <xf numFmtId="0" fontId="6" fillId="30" borderId="9" applyNumberFormat="0" applyProtection="0">
      <alignment horizontal="left" vertical="center" indent="1"/>
    </xf>
    <xf numFmtId="0" fontId="6" fillId="30" borderId="9" applyNumberFormat="0" applyProtection="0">
      <alignment horizontal="left" vertical="top" indent="1"/>
    </xf>
    <xf numFmtId="0" fontId="6" fillId="3" borderId="9" applyNumberFormat="0" applyProtection="0">
      <alignment horizontal="left" vertical="center" indent="1"/>
    </xf>
    <xf numFmtId="0" fontId="6" fillId="3" borderId="9" applyNumberFormat="0" applyProtection="0">
      <alignment horizontal="left" vertical="top" indent="1"/>
    </xf>
    <xf numFmtId="0" fontId="6" fillId="36" borderId="9" applyNumberFormat="0" applyProtection="0">
      <alignment horizontal="left" vertical="center" indent="1"/>
    </xf>
    <xf numFmtId="0" fontId="6" fillId="36" borderId="9" applyNumberFormat="0" applyProtection="0">
      <alignment horizontal="left" vertical="top" indent="1"/>
    </xf>
    <xf numFmtId="0" fontId="6" fillId="38" borderId="11" applyNumberFormat="0">
      <protection locked="0"/>
    </xf>
    <xf numFmtId="4" fontId="18" fillId="39" borderId="9" applyNumberFormat="0" applyProtection="0">
      <alignment vertical="center"/>
    </xf>
    <xf numFmtId="4" fontId="21" fillId="39" borderId="9" applyNumberFormat="0" applyProtection="0">
      <alignment vertical="center"/>
    </xf>
    <xf numFmtId="4" fontId="18" fillId="39" borderId="9" applyNumberFormat="0" applyProtection="0">
      <alignment horizontal="left" vertical="center" indent="1"/>
    </xf>
    <xf numFmtId="0" fontId="18" fillId="39" borderId="9" applyNumberFormat="0" applyProtection="0">
      <alignment horizontal="left" vertical="top" indent="1"/>
    </xf>
    <xf numFmtId="4" fontId="18" fillId="36" borderId="9" applyNumberFormat="0" applyProtection="0">
      <alignment horizontal="right" vertical="center"/>
    </xf>
    <xf numFmtId="4" fontId="21" fillId="36" borderId="9" applyNumberFormat="0" applyProtection="0">
      <alignment horizontal="right" vertical="center"/>
    </xf>
    <xf numFmtId="4" fontId="18" fillId="30" borderId="9" applyNumberFormat="0" applyProtection="0">
      <alignment horizontal="left" vertical="center" indent="1"/>
    </xf>
    <xf numFmtId="0" fontId="18" fillId="30" borderId="9" applyNumberFormat="0" applyProtection="0">
      <alignment horizontal="left" vertical="top" indent="1"/>
    </xf>
    <xf numFmtId="4" fontId="22" fillId="40" borderId="0" applyNumberFormat="0" applyProtection="0">
      <alignment horizontal="left" vertical="center" indent="1"/>
    </xf>
    <xf numFmtId="4" fontId="23" fillId="36" borderId="9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25" fillId="0" borderId="0" applyNumberFormat="0" applyFill="0" applyBorder="0" applyAlignment="0" applyProtection="0"/>
  </cellStyleXfs>
  <cellXfs count="352">
    <xf numFmtId="0" fontId="0" fillId="0" borderId="0" xfId="0"/>
    <xf numFmtId="0" fontId="42" fillId="0" borderId="0" xfId="0" applyFont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hidden="1"/>
    </xf>
    <xf numFmtId="0" fontId="44" fillId="0" borderId="0" xfId="0" applyFont="1" applyProtection="1">
      <protection hidden="1"/>
    </xf>
    <xf numFmtId="0" fontId="42" fillId="0" borderId="0" xfId="40" applyFont="1" applyAlignment="1" applyProtection="1">
      <alignment horizontal="left" vertical="center"/>
      <protection hidden="1"/>
    </xf>
    <xf numFmtId="0" fontId="44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5" fillId="0" borderId="0" xfId="4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46" fillId="0" borderId="0" xfId="0" applyFont="1" applyProtection="1">
      <protection hidden="1"/>
    </xf>
    <xf numFmtId="0" fontId="27" fillId="0" borderId="0" xfId="0" applyFont="1" applyProtection="1">
      <protection hidden="1"/>
    </xf>
    <xf numFmtId="3" fontId="47" fillId="0" borderId="0" xfId="0" applyNumberFormat="1" applyFont="1" applyAlignment="1" applyProtection="1">
      <alignment horizontal="center" vertical="center"/>
      <protection hidden="1"/>
    </xf>
    <xf numFmtId="3" fontId="32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left"/>
      <protection hidden="1"/>
    </xf>
    <xf numFmtId="4" fontId="45" fillId="0" borderId="0" xfId="0" applyNumberFormat="1" applyFont="1" applyProtection="1">
      <protection hidden="1"/>
    </xf>
    <xf numFmtId="0" fontId="45" fillId="0" borderId="0" xfId="0" applyFont="1" applyProtection="1">
      <protection hidden="1"/>
    </xf>
    <xf numFmtId="0" fontId="44" fillId="0" borderId="0" xfId="0" applyFont="1" applyAlignment="1" applyProtection="1">
      <alignment horizontal="center" vertical="top"/>
      <protection hidden="1"/>
    </xf>
    <xf numFmtId="0" fontId="48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top"/>
      <protection hidden="1"/>
    </xf>
    <xf numFmtId="0" fontId="49" fillId="0" borderId="0" xfId="0" applyFont="1" applyAlignment="1" applyProtection="1">
      <alignment horizontal="right"/>
      <protection hidden="1"/>
    </xf>
    <xf numFmtId="0" fontId="44" fillId="0" borderId="0" xfId="0" applyFont="1" applyAlignment="1" applyProtection="1">
      <alignment horizontal="right"/>
      <protection hidden="1"/>
    </xf>
    <xf numFmtId="4" fontId="49" fillId="0" borderId="0" xfId="0" applyNumberFormat="1" applyFont="1" applyAlignment="1" applyProtection="1">
      <alignment horizontal="right"/>
      <protection hidden="1"/>
    </xf>
    <xf numFmtId="0" fontId="49" fillId="0" borderId="0" xfId="0" applyFont="1" applyProtection="1">
      <protection hidden="1"/>
    </xf>
    <xf numFmtId="0" fontId="44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vertical="center"/>
      <protection hidden="1"/>
    </xf>
    <xf numFmtId="4" fontId="45" fillId="0" borderId="0" xfId="0" applyNumberFormat="1" applyFont="1" applyAlignment="1" applyProtection="1">
      <alignment horizontal="right"/>
      <protection hidden="1"/>
    </xf>
    <xf numFmtId="0" fontId="49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horizontal="left" vertical="center"/>
      <protection hidden="1"/>
    </xf>
    <xf numFmtId="0" fontId="44" fillId="0" borderId="0" xfId="0" applyFont="1" applyAlignment="1" applyProtection="1">
      <alignment wrapText="1"/>
      <protection hidden="1"/>
    </xf>
    <xf numFmtId="0" fontId="45" fillId="0" borderId="0" xfId="40" applyFont="1" applyProtection="1">
      <protection hidden="1"/>
    </xf>
    <xf numFmtId="0" fontId="32" fillId="0" borderId="0" xfId="40" applyFont="1" applyProtection="1">
      <protection hidden="1"/>
    </xf>
    <xf numFmtId="0" fontId="52" fillId="0" borderId="0" xfId="40" applyFont="1" applyAlignment="1" applyProtection="1">
      <alignment horizontal="right"/>
      <protection hidden="1"/>
    </xf>
    <xf numFmtId="4" fontId="45" fillId="0" borderId="0" xfId="0" applyNumberFormat="1" applyFont="1" applyAlignment="1" applyProtection="1">
      <alignment horizontal="right" vertical="center"/>
      <protection hidden="1"/>
    </xf>
    <xf numFmtId="4" fontId="45" fillId="0" borderId="0" xfId="0" applyNumberFormat="1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44" fillId="0" borderId="0" xfId="0" applyFont="1" applyAlignment="1" applyProtection="1">
      <alignment horizontal="left" vertical="center"/>
      <protection hidden="1"/>
    </xf>
    <xf numFmtId="0" fontId="46" fillId="0" borderId="0" xfId="0" applyFont="1" applyAlignment="1" applyProtection="1">
      <alignment vertical="center"/>
      <protection hidden="1"/>
    </xf>
    <xf numFmtId="4" fontId="47" fillId="0" borderId="0" xfId="0" applyNumberFormat="1" applyFont="1" applyAlignment="1" applyProtection="1">
      <alignment horizontal="right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53" fillId="0" borderId="0" xfId="0" applyFont="1" applyProtection="1">
      <protection hidden="1"/>
    </xf>
    <xf numFmtId="0" fontId="45" fillId="0" borderId="0" xfId="40" applyFont="1" applyAlignment="1" applyProtection="1">
      <alignment horizontal="left"/>
      <protection hidden="1"/>
    </xf>
    <xf numFmtId="0" fontId="54" fillId="0" borderId="0" xfId="0" applyFont="1" applyAlignment="1" applyProtection="1">
      <alignment horizontal="right" wrapText="1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vertical="justify"/>
      <protection hidden="1"/>
    </xf>
    <xf numFmtId="0" fontId="42" fillId="41" borderId="0" xfId="0" applyFont="1" applyFill="1" applyAlignment="1" applyProtection="1">
      <alignment horizontal="center"/>
      <protection hidden="1"/>
    </xf>
    <xf numFmtId="0" fontId="42" fillId="0" borderId="0" xfId="41" applyFont="1" applyAlignment="1" applyProtection="1">
      <alignment horizontal="left"/>
      <protection hidden="1"/>
    </xf>
    <xf numFmtId="0" fontId="4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hidden="1"/>
    </xf>
    <xf numFmtId="2" fontId="42" fillId="0" borderId="0" xfId="0" applyNumberFormat="1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vertical="center"/>
      <protection hidden="1"/>
    </xf>
    <xf numFmtId="9" fontId="45" fillId="0" borderId="0" xfId="0" applyNumberFormat="1" applyFont="1" applyAlignment="1" applyProtection="1">
      <alignment horizontal="center"/>
      <protection hidden="1"/>
    </xf>
    <xf numFmtId="0" fontId="45" fillId="0" borderId="0" xfId="0" applyFont="1" applyAlignment="1" applyProtection="1">
      <alignment vertical="center" wrapText="1"/>
      <protection hidden="1"/>
    </xf>
    <xf numFmtId="0" fontId="56" fillId="0" borderId="0" xfId="0" applyFont="1" applyAlignment="1" applyProtection="1">
      <alignment vertical="center" wrapText="1"/>
      <protection hidden="1"/>
    </xf>
    <xf numFmtId="0" fontId="46" fillId="42" borderId="0" xfId="0" applyFont="1" applyFill="1" applyAlignment="1" applyProtection="1">
      <alignment horizontal="center" vertical="center"/>
      <protection hidden="1"/>
    </xf>
    <xf numFmtId="0" fontId="57" fillId="0" borderId="0" xfId="0" applyFont="1" applyProtection="1">
      <protection hidden="1"/>
    </xf>
    <xf numFmtId="0" fontId="58" fillId="0" borderId="0" xfId="0" applyFont="1" applyAlignment="1" applyProtection="1">
      <alignment vertical="center"/>
      <protection hidden="1"/>
    </xf>
    <xf numFmtId="9" fontId="44" fillId="0" borderId="0" xfId="0" applyNumberFormat="1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left" vertical="center"/>
      <protection hidden="1"/>
    </xf>
    <xf numFmtId="0" fontId="42" fillId="0" borderId="0" xfId="40" applyFont="1" applyAlignment="1" applyProtection="1">
      <alignment horizontal="left"/>
      <protection hidden="1"/>
    </xf>
    <xf numFmtId="0" fontId="33" fillId="0" borderId="0" xfId="0" applyFont="1" applyProtection="1">
      <protection hidden="1"/>
    </xf>
    <xf numFmtId="0" fontId="52" fillId="0" borderId="0" xfId="0" applyFont="1" applyProtection="1">
      <protection hidden="1"/>
    </xf>
    <xf numFmtId="0" fontId="44" fillId="0" borderId="0" xfId="0" applyFont="1" applyAlignment="1" applyProtection="1">
      <alignment vertical="center" wrapText="1"/>
      <protection hidden="1"/>
    </xf>
    <xf numFmtId="49" fontId="60" fillId="0" borderId="0" xfId="0" applyNumberFormat="1" applyFont="1" applyAlignment="1" applyProtection="1">
      <alignment vertical="center" wrapText="1"/>
      <protection hidden="1"/>
    </xf>
    <xf numFmtId="3" fontId="42" fillId="0" borderId="0" xfId="0" applyNumberFormat="1" applyFont="1" applyAlignment="1" applyProtection="1">
      <alignment horizontal="left"/>
      <protection hidden="1"/>
    </xf>
    <xf numFmtId="0" fontId="61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9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62" fillId="0" borderId="0" xfId="0" applyFont="1" applyProtection="1">
      <protection hidden="1"/>
    </xf>
    <xf numFmtId="0" fontId="52" fillId="0" borderId="0" xfId="0" applyFont="1" applyAlignment="1" applyProtection="1">
      <alignment horizontal="right"/>
      <protection hidden="1"/>
    </xf>
    <xf numFmtId="9" fontId="42" fillId="0" borderId="0" xfId="0" applyNumberFormat="1" applyFont="1" applyAlignment="1" applyProtection="1">
      <alignment horizontal="left"/>
      <protection hidden="1"/>
    </xf>
    <xf numFmtId="4" fontId="49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4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63" fillId="0" borderId="0" xfId="0" applyFont="1" applyAlignment="1" applyProtection="1">
      <alignment wrapText="1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42" fillId="41" borderId="0" xfId="0" applyFont="1" applyFill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right"/>
      <protection hidden="1"/>
    </xf>
    <xf numFmtId="0" fontId="65" fillId="0" borderId="0" xfId="0" applyFont="1" applyAlignment="1" applyProtection="1">
      <alignment vertical="center"/>
      <protection hidden="1"/>
    </xf>
    <xf numFmtId="0" fontId="44" fillId="0" borderId="0" xfId="0" applyFont="1" applyAlignment="1">
      <alignment vertical="center"/>
    </xf>
    <xf numFmtId="0" fontId="67" fillId="0" borderId="0" xfId="0" applyFont="1" applyAlignment="1" applyProtection="1">
      <alignment wrapText="1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56" fillId="0" borderId="0" xfId="0" applyFont="1" applyProtection="1">
      <protection hidden="1"/>
    </xf>
    <xf numFmtId="0" fontId="67" fillId="0" borderId="0" xfId="0" applyFont="1" applyProtection="1">
      <protection hidden="1"/>
    </xf>
    <xf numFmtId="0" fontId="32" fillId="0" borderId="0" xfId="4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2" fontId="44" fillId="0" borderId="0" xfId="0" applyNumberFormat="1" applyFont="1" applyAlignment="1" applyProtection="1">
      <alignment vertical="center"/>
      <protection hidden="1"/>
    </xf>
    <xf numFmtId="3" fontId="32" fillId="0" borderId="27" xfId="0" applyNumberFormat="1" applyFont="1" applyBorder="1" applyAlignment="1" applyProtection="1">
      <alignment horizontal="center" vertical="center"/>
      <protection locked="0" hidden="1"/>
    </xf>
    <xf numFmtId="4" fontId="49" fillId="43" borderId="29" xfId="0" applyNumberFormat="1" applyFont="1" applyFill="1" applyBorder="1" applyAlignment="1" applyProtection="1">
      <alignment horizontal="center" vertical="center"/>
      <protection hidden="1"/>
    </xf>
    <xf numFmtId="0" fontId="46" fillId="43" borderId="0" xfId="0" applyFont="1" applyFill="1" applyAlignment="1" applyProtection="1">
      <alignment vertical="center" wrapText="1"/>
      <protection hidden="1"/>
    </xf>
    <xf numFmtId="0" fontId="45" fillId="0" borderId="0" xfId="0" applyFont="1" applyAlignment="1" applyProtection="1">
      <alignment horizontal="justify" vertical="center" wrapText="1"/>
      <protection hidden="1"/>
    </xf>
    <xf numFmtId="0" fontId="56" fillId="0" borderId="0" xfId="0" applyFont="1" applyAlignment="1" applyProtection="1">
      <alignment horizontal="justify" vertical="center" wrapText="1"/>
      <protection hidden="1"/>
    </xf>
    <xf numFmtId="0" fontId="70" fillId="0" borderId="0" xfId="0" applyFont="1" applyAlignment="1" applyProtection="1">
      <alignment horizontal="justify" vertical="center"/>
      <protection hidden="1"/>
    </xf>
    <xf numFmtId="0" fontId="70" fillId="0" borderId="0" xfId="0" applyFont="1" applyAlignment="1" applyProtection="1">
      <alignment horizontal="justify" vertical="center" wrapText="1"/>
      <protection hidden="1"/>
    </xf>
    <xf numFmtId="0" fontId="46" fillId="42" borderId="11" xfId="0" applyFont="1" applyFill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right" vertical="center" wrapText="1"/>
      <protection hidden="1"/>
    </xf>
    <xf numFmtId="3" fontId="32" fillId="0" borderId="0" xfId="0" applyNumberFormat="1" applyFont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horizontal="center" vertical="center"/>
      <protection locked="0" hidden="1"/>
    </xf>
    <xf numFmtId="0" fontId="44" fillId="0" borderId="37" xfId="0" applyFont="1" applyBorder="1" applyAlignment="1" applyProtection="1">
      <alignment vertical="center"/>
      <protection hidden="1"/>
    </xf>
    <xf numFmtId="0" fontId="48" fillId="0" borderId="37" xfId="0" applyFont="1" applyBorder="1" applyAlignment="1" applyProtection="1">
      <alignment horizontal="center" vertical="center"/>
      <protection hidden="1"/>
    </xf>
    <xf numFmtId="0" fontId="44" fillId="0" borderId="38" xfId="0" applyFont="1" applyBorder="1" applyAlignment="1" applyProtection="1">
      <alignment vertical="center"/>
      <protection hidden="1"/>
    </xf>
    <xf numFmtId="0" fontId="48" fillId="0" borderId="38" xfId="0" applyFont="1" applyBorder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vertical="center"/>
      <protection hidden="1"/>
    </xf>
    <xf numFmtId="9" fontId="45" fillId="0" borderId="0" xfId="0" applyNumberFormat="1" applyFont="1" applyAlignment="1" applyProtection="1">
      <alignment horizontal="center" vertical="center"/>
      <protection hidden="1"/>
    </xf>
    <xf numFmtId="0" fontId="42" fillId="0" borderId="0" xfId="36" applyFont="1" applyFill="1" applyBorder="1" applyAlignment="1" applyProtection="1">
      <alignment vertical="center"/>
      <protection hidden="1"/>
    </xf>
    <xf numFmtId="0" fontId="42" fillId="0" borderId="0" xfId="0" applyFont="1" applyAlignment="1" applyProtection="1">
      <alignment horizontal="right" vertical="center"/>
      <protection hidden="1"/>
    </xf>
    <xf numFmtId="0" fontId="72" fillId="0" borderId="0" xfId="0" applyFont="1" applyAlignment="1" applyProtection="1">
      <alignment vertical="center"/>
      <protection hidden="1"/>
    </xf>
    <xf numFmtId="0" fontId="45" fillId="0" borderId="40" xfId="0" applyFont="1" applyBorder="1" applyAlignment="1" applyProtection="1">
      <alignment vertical="center"/>
      <protection hidden="1"/>
    </xf>
    <xf numFmtId="0" fontId="45" fillId="0" borderId="37" xfId="0" applyFont="1" applyBorder="1" applyAlignment="1" applyProtection="1">
      <alignment horizontal="center" vertical="center"/>
      <protection hidden="1"/>
    </xf>
    <xf numFmtId="0" fontId="49" fillId="0" borderId="37" xfId="0" applyFont="1" applyBorder="1" applyAlignment="1" applyProtection="1">
      <alignment horizontal="right"/>
      <protection hidden="1"/>
    </xf>
    <xf numFmtId="4" fontId="44" fillId="0" borderId="37" xfId="0" applyNumberFormat="1" applyFont="1" applyBorder="1" applyAlignment="1" applyProtection="1">
      <alignment vertical="center"/>
      <protection hidden="1"/>
    </xf>
    <xf numFmtId="0" fontId="45" fillId="0" borderId="42" xfId="0" applyFont="1" applyBorder="1" applyAlignment="1" applyProtection="1">
      <alignment vertical="center"/>
      <protection hidden="1"/>
    </xf>
    <xf numFmtId="0" fontId="49" fillId="0" borderId="38" xfId="0" applyFont="1" applyBorder="1" applyAlignment="1" applyProtection="1">
      <alignment vertical="center"/>
      <protection hidden="1"/>
    </xf>
    <xf numFmtId="9" fontId="45" fillId="0" borderId="38" xfId="0" applyNumberFormat="1" applyFont="1" applyBorder="1" applyAlignment="1" applyProtection="1">
      <alignment horizontal="center" vertical="center"/>
      <protection hidden="1"/>
    </xf>
    <xf numFmtId="4" fontId="49" fillId="0" borderId="38" xfId="0" applyNumberFormat="1" applyFont="1" applyBorder="1" applyProtection="1">
      <protection hidden="1"/>
    </xf>
    <xf numFmtId="0" fontId="68" fillId="0" borderId="37" xfId="0" applyFont="1" applyBorder="1" applyAlignment="1" applyProtection="1">
      <alignment vertical="center"/>
      <protection hidden="1"/>
    </xf>
    <xf numFmtId="0" fontId="68" fillId="0" borderId="41" xfId="0" applyFont="1" applyBorder="1" applyAlignment="1" applyProtection="1">
      <alignment vertical="center"/>
      <protection hidden="1"/>
    </xf>
    <xf numFmtId="0" fontId="44" fillId="0" borderId="0" xfId="0" applyFont="1" applyAlignment="1" applyProtection="1">
      <alignment horizontal="justify" vertical="center"/>
      <protection hidden="1"/>
    </xf>
    <xf numFmtId="4" fontId="45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2" fontId="4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justify" vertical="center"/>
      <protection hidden="1"/>
    </xf>
    <xf numFmtId="0" fontId="49" fillId="0" borderId="0" xfId="0" applyFont="1" applyAlignment="1" applyProtection="1">
      <alignment horizontal="right" vertical="center"/>
      <protection hidden="1"/>
    </xf>
    <xf numFmtId="164" fontId="46" fillId="0" borderId="0" xfId="0" applyNumberFormat="1" applyFont="1" applyAlignment="1" applyProtection="1">
      <alignment horizontal="center" vertical="center"/>
      <protection hidden="1"/>
    </xf>
    <xf numFmtId="49" fontId="42" fillId="0" borderId="37" xfId="0" applyNumberFormat="1" applyFont="1" applyBorder="1" applyAlignment="1" applyProtection="1">
      <alignment vertical="center"/>
      <protection hidden="1"/>
    </xf>
    <xf numFmtId="0" fontId="27" fillId="0" borderId="41" xfId="0" applyFont="1" applyBorder="1" applyAlignment="1" applyProtection="1">
      <alignment horizontal="center" vertical="top"/>
      <protection hidden="1"/>
    </xf>
    <xf numFmtId="0" fontId="73" fillId="0" borderId="0" xfId="36" applyFont="1" applyFill="1" applyBorder="1" applyAlignment="1" applyProtection="1">
      <alignment vertical="center"/>
      <protection hidden="1"/>
    </xf>
    <xf numFmtId="0" fontId="74" fillId="0" borderId="0" xfId="36" applyFont="1" applyFill="1" applyBorder="1" applyAlignment="1" applyProtection="1">
      <alignment vertical="center"/>
      <protection hidden="1"/>
    </xf>
    <xf numFmtId="0" fontId="45" fillId="0" borderId="44" xfId="0" applyFont="1" applyBorder="1" applyAlignment="1" applyProtection="1">
      <alignment vertical="center"/>
      <protection hidden="1"/>
    </xf>
    <xf numFmtId="0" fontId="45" fillId="0" borderId="44" xfId="0" applyFont="1" applyBorder="1" applyProtection="1">
      <protection hidden="1"/>
    </xf>
    <xf numFmtId="0" fontId="27" fillId="0" borderId="44" xfId="0" applyFont="1" applyBorder="1" applyProtection="1">
      <protection hidden="1"/>
    </xf>
    <xf numFmtId="0" fontId="34" fillId="0" borderId="44" xfId="0" applyFont="1" applyBorder="1" applyAlignment="1" applyProtection="1">
      <alignment horizontal="center"/>
      <protection hidden="1"/>
    </xf>
    <xf numFmtId="49" fontId="42" fillId="0" borderId="0" xfId="0" applyNumberFormat="1" applyFont="1" applyAlignment="1" applyProtection="1">
      <alignment horizontal="left" vertical="center"/>
      <protection hidden="1"/>
    </xf>
    <xf numFmtId="0" fontId="29" fillId="0" borderId="45" xfId="0" applyFont="1" applyBorder="1" applyProtection="1">
      <protection hidden="1"/>
    </xf>
    <xf numFmtId="0" fontId="43" fillId="0" borderId="46" xfId="0" applyFont="1" applyBorder="1" applyAlignment="1" applyProtection="1">
      <alignment vertical="center"/>
      <protection hidden="1"/>
    </xf>
    <xf numFmtId="0" fontId="29" fillId="0" borderId="46" xfId="0" applyFont="1" applyBorder="1" applyProtection="1">
      <protection hidden="1"/>
    </xf>
    <xf numFmtId="0" fontId="42" fillId="0" borderId="46" xfId="0" applyFont="1" applyBorder="1" applyProtection="1">
      <protection hidden="1"/>
    </xf>
    <xf numFmtId="0" fontId="71" fillId="0" borderId="46" xfId="0" applyFont="1" applyBorder="1" applyProtection="1">
      <protection hidden="1"/>
    </xf>
    <xf numFmtId="0" fontId="46" fillId="43" borderId="49" xfId="0" applyFont="1" applyFill="1" applyBorder="1" applyAlignment="1" applyProtection="1">
      <alignment vertical="center" wrapText="1"/>
      <protection hidden="1"/>
    </xf>
    <xf numFmtId="0" fontId="55" fillId="0" borderId="49" xfId="0" applyFont="1" applyBorder="1" applyAlignment="1" applyProtection="1">
      <alignment vertical="center"/>
      <protection hidden="1"/>
    </xf>
    <xf numFmtId="0" fontId="27" fillId="0" borderId="49" xfId="0" applyFont="1" applyBorder="1" applyProtection="1">
      <protection hidden="1"/>
    </xf>
    <xf numFmtId="0" fontId="59" fillId="0" borderId="49" xfId="0" applyFont="1" applyBorder="1" applyAlignment="1" applyProtection="1">
      <alignment horizontal="center" vertical="center"/>
      <protection hidden="1"/>
    </xf>
    <xf numFmtId="0" fontId="44" fillId="0" borderId="49" xfId="0" applyFont="1" applyBorder="1" applyAlignment="1" applyProtection="1">
      <alignment horizontal="center" vertical="center"/>
      <protection hidden="1"/>
    </xf>
    <xf numFmtId="0" fontId="44" fillId="0" borderId="50" xfId="0" applyFont="1" applyBorder="1" applyAlignment="1" applyProtection="1">
      <alignment horizontal="center" vertical="center"/>
      <protection hidden="1"/>
    </xf>
    <xf numFmtId="0" fontId="44" fillId="0" borderId="52" xfId="0" applyFont="1" applyBorder="1" applyAlignment="1" applyProtection="1">
      <alignment horizontal="center" vertical="center"/>
      <protection hidden="1"/>
    </xf>
    <xf numFmtId="0" fontId="27" fillId="0" borderId="49" xfId="0" applyFont="1" applyBorder="1" applyAlignment="1" applyProtection="1">
      <alignment vertical="top"/>
      <protection hidden="1"/>
    </xf>
    <xf numFmtId="0" fontId="45" fillId="0" borderId="49" xfId="0" applyFont="1" applyBorder="1" applyAlignment="1" applyProtection="1">
      <alignment horizontal="center" vertical="center"/>
      <protection hidden="1"/>
    </xf>
    <xf numFmtId="0" fontId="52" fillId="0" borderId="49" xfId="0" applyFont="1" applyBorder="1" applyProtection="1">
      <protection hidden="1"/>
    </xf>
    <xf numFmtId="0" fontId="44" fillId="0" borderId="49" xfId="0" applyFont="1" applyBorder="1" applyAlignment="1" applyProtection="1">
      <alignment horizontal="center" vertical="center" textRotation="90"/>
      <protection hidden="1"/>
    </xf>
    <xf numFmtId="0" fontId="44" fillId="0" borderId="49" xfId="0" applyFont="1" applyBorder="1" applyAlignment="1" applyProtection="1">
      <alignment horizontal="center" textRotation="90"/>
      <protection hidden="1"/>
    </xf>
    <xf numFmtId="0" fontId="27" fillId="0" borderId="49" xfId="0" applyFont="1" applyBorder="1" applyAlignment="1" applyProtection="1">
      <alignment horizontal="center" textRotation="90"/>
      <protection hidden="1"/>
    </xf>
    <xf numFmtId="0" fontId="27" fillId="0" borderId="49" xfId="0" applyFont="1" applyBorder="1" applyAlignment="1" applyProtection="1">
      <alignment horizontal="center" vertical="center"/>
      <protection hidden="1"/>
    </xf>
    <xf numFmtId="0" fontId="27" fillId="0" borderId="54" xfId="0" applyFont="1" applyBorder="1" applyAlignment="1" applyProtection="1">
      <alignment horizontal="center" vertical="center"/>
      <protection hidden="1"/>
    </xf>
    <xf numFmtId="0" fontId="44" fillId="0" borderId="37" xfId="0" applyFont="1" applyBorder="1" applyAlignment="1" applyProtection="1">
      <alignment horizontal="right" vertical="center"/>
      <protection hidden="1"/>
    </xf>
    <xf numFmtId="0" fontId="46" fillId="43" borderId="50" xfId="0" applyFont="1" applyFill="1" applyBorder="1" applyAlignment="1" applyProtection="1">
      <alignment horizontal="center" vertical="center" wrapText="1"/>
      <protection hidden="1"/>
    </xf>
    <xf numFmtId="0" fontId="46" fillId="43" borderId="38" xfId="0" applyFont="1" applyFill="1" applyBorder="1" applyAlignment="1" applyProtection="1">
      <alignment horizontal="center" vertical="center" wrapText="1"/>
      <protection hidden="1"/>
    </xf>
    <xf numFmtId="0" fontId="75" fillId="0" borderId="0" xfId="0" applyFont="1" applyAlignment="1" applyProtection="1">
      <alignment horizontal="right" wrapText="1"/>
      <protection hidden="1"/>
    </xf>
    <xf numFmtId="0" fontId="27" fillId="0" borderId="50" xfId="0" applyFont="1" applyBorder="1" applyProtection="1">
      <protection hidden="1"/>
    </xf>
    <xf numFmtId="0" fontId="76" fillId="0" borderId="38" xfId="0" applyFont="1" applyBorder="1" applyAlignment="1" applyProtection="1">
      <alignment wrapText="1"/>
      <protection hidden="1"/>
    </xf>
    <xf numFmtId="0" fontId="45" fillId="0" borderId="38" xfId="40" applyFont="1" applyBorder="1" applyAlignment="1" applyProtection="1">
      <alignment horizontal="left"/>
      <protection hidden="1"/>
    </xf>
    <xf numFmtId="0" fontId="32" fillId="0" borderId="38" xfId="40" applyFont="1" applyBorder="1" applyAlignment="1" applyProtection="1">
      <alignment horizontal="left"/>
      <protection hidden="1"/>
    </xf>
    <xf numFmtId="0" fontId="27" fillId="0" borderId="38" xfId="0" applyFont="1" applyBorder="1" applyProtection="1">
      <protection hidden="1"/>
    </xf>
    <xf numFmtId="0" fontId="42" fillId="41" borderId="0" xfId="0" applyFont="1" applyFill="1" applyAlignment="1" applyProtection="1">
      <alignment horizontal="center" vertical="center"/>
      <protection hidden="1"/>
    </xf>
    <xf numFmtId="0" fontId="43" fillId="0" borderId="37" xfId="0" applyFont="1" applyBorder="1" applyAlignment="1">
      <alignment vertical="center"/>
    </xf>
    <xf numFmtId="0" fontId="77" fillId="0" borderId="0" xfId="41" applyFont="1" applyAlignment="1" applyProtection="1">
      <alignment vertical="center"/>
      <protection hidden="1"/>
    </xf>
    <xf numFmtId="0" fontId="77" fillId="0" borderId="0" xfId="41" applyFont="1" applyAlignment="1" applyProtection="1">
      <alignment horizontal="left" vertical="center"/>
      <protection hidden="1"/>
    </xf>
    <xf numFmtId="0" fontId="78" fillId="0" borderId="0" xfId="0" applyFont="1" applyProtection="1">
      <protection hidden="1"/>
    </xf>
    <xf numFmtId="0" fontId="79" fillId="41" borderId="56" xfId="40" applyFont="1" applyFill="1" applyBorder="1" applyAlignment="1" applyProtection="1">
      <alignment horizontal="center" vertical="center"/>
      <protection hidden="1"/>
    </xf>
    <xf numFmtId="0" fontId="80" fillId="0" borderId="57" xfId="40" applyFont="1" applyBorder="1" applyAlignment="1" applyProtection="1">
      <alignment horizontal="center" vertical="center"/>
      <protection hidden="1"/>
    </xf>
    <xf numFmtId="0" fontId="80" fillId="0" borderId="58" xfId="40" applyFont="1" applyBorder="1" applyAlignment="1" applyProtection="1">
      <alignment horizontal="center" vertical="center"/>
      <protection hidden="1"/>
    </xf>
    <xf numFmtId="0" fontId="77" fillId="0" borderId="59" xfId="0" applyFont="1" applyBorder="1" applyAlignment="1" applyProtection="1">
      <alignment horizontal="center" vertical="center" wrapText="1"/>
      <protection hidden="1"/>
    </xf>
    <xf numFmtId="0" fontId="80" fillId="44" borderId="60" xfId="40" applyFont="1" applyFill="1" applyBorder="1" applyAlignment="1">
      <alignment horizontal="center" vertical="center"/>
    </xf>
    <xf numFmtId="165" fontId="79" fillId="41" borderId="61" xfId="43" applyNumberFormat="1" applyFont="1" applyFill="1" applyBorder="1" applyAlignment="1" applyProtection="1">
      <alignment horizontal="center" vertical="center"/>
      <protection hidden="1"/>
    </xf>
    <xf numFmtId="0" fontId="77" fillId="0" borderId="60" xfId="43" applyFont="1" applyBorder="1" applyAlignment="1" applyProtection="1">
      <alignment horizontal="center" vertical="center"/>
      <protection hidden="1"/>
    </xf>
    <xf numFmtId="165" fontId="77" fillId="49" borderId="61" xfId="43" applyNumberFormat="1" applyFont="1" applyFill="1" applyBorder="1" applyAlignment="1" applyProtection="1">
      <alignment horizontal="center" vertical="center"/>
      <protection hidden="1"/>
    </xf>
    <xf numFmtId="0" fontId="77" fillId="0" borderId="59" xfId="0" applyFont="1" applyBorder="1" applyAlignment="1" applyProtection="1">
      <alignment horizontal="center" vertical="center"/>
      <protection hidden="1"/>
    </xf>
    <xf numFmtId="0" fontId="77" fillId="0" borderId="60" xfId="0" applyFont="1" applyBorder="1" applyAlignment="1" applyProtection="1">
      <alignment horizontal="center" vertical="center"/>
      <protection hidden="1"/>
    </xf>
    <xf numFmtId="165" fontId="77" fillId="49" borderId="61" xfId="0" applyNumberFormat="1" applyFont="1" applyFill="1" applyBorder="1" applyAlignment="1" applyProtection="1">
      <alignment horizontal="center" vertical="center"/>
      <protection hidden="1"/>
    </xf>
    <xf numFmtId="0" fontId="81" fillId="0" borderId="60" xfId="0" applyFont="1" applyBorder="1" applyAlignment="1" applyProtection="1">
      <alignment horizontal="center" vertical="center"/>
      <protection hidden="1"/>
    </xf>
    <xf numFmtId="165" fontId="77" fillId="0" borderId="61" xfId="0" applyNumberFormat="1" applyFont="1" applyBorder="1" applyAlignment="1" applyProtection="1">
      <alignment horizontal="center" vertical="center"/>
      <protection hidden="1"/>
    </xf>
    <xf numFmtId="0" fontId="77" fillId="44" borderId="60" xfId="0" applyFont="1" applyFill="1" applyBorder="1" applyAlignment="1" applyProtection="1">
      <alignment horizontal="center" vertical="center"/>
      <protection hidden="1"/>
    </xf>
    <xf numFmtId="165" fontId="79" fillId="41" borderId="61" xfId="0" applyNumberFormat="1" applyFont="1" applyFill="1" applyBorder="1" applyAlignment="1" applyProtection="1">
      <alignment horizontal="center" vertical="center"/>
      <protection hidden="1"/>
    </xf>
    <xf numFmtId="0" fontId="79" fillId="44" borderId="60" xfId="0" applyFont="1" applyFill="1" applyBorder="1" applyAlignment="1" applyProtection="1">
      <alignment horizontal="center" vertical="center"/>
      <protection hidden="1"/>
    </xf>
    <xf numFmtId="0" fontId="77" fillId="0" borderId="59" xfId="43" applyFont="1" applyBorder="1" applyAlignment="1" applyProtection="1">
      <alignment horizontal="center" vertical="center"/>
      <protection hidden="1"/>
    </xf>
    <xf numFmtId="0" fontId="80" fillId="0" borderId="60" xfId="40" applyFont="1" applyBorder="1" applyAlignment="1">
      <alignment horizontal="center" vertical="center"/>
    </xf>
    <xf numFmtId="165" fontId="77" fillId="0" borderId="61" xfId="43" applyNumberFormat="1" applyFont="1" applyBorder="1" applyAlignment="1" applyProtection="1">
      <alignment horizontal="center" vertical="center"/>
      <protection hidden="1"/>
    </xf>
    <xf numFmtId="165" fontId="77" fillId="44" borderId="60" xfId="43" applyNumberFormat="1" applyFont="1" applyFill="1" applyBorder="1" applyAlignment="1" applyProtection="1">
      <alignment horizontal="center" vertical="center"/>
      <protection hidden="1"/>
    </xf>
    <xf numFmtId="0" fontId="77" fillId="0" borderId="62" xfId="0" applyFont="1" applyBorder="1" applyAlignment="1" applyProtection="1">
      <alignment horizontal="center" vertical="center" wrapText="1"/>
      <protection hidden="1"/>
    </xf>
    <xf numFmtId="0" fontId="79" fillId="41" borderId="63" xfId="0" applyFont="1" applyFill="1" applyBorder="1" applyAlignment="1" applyProtection="1">
      <alignment horizontal="center" vertical="center"/>
      <protection hidden="1"/>
    </xf>
    <xf numFmtId="0" fontId="79" fillId="41" borderId="64" xfId="0" applyFont="1" applyFill="1" applyBorder="1" applyAlignment="1" applyProtection="1">
      <alignment horizontal="center" vertical="center"/>
      <protection hidden="1"/>
    </xf>
    <xf numFmtId="0" fontId="87" fillId="0" borderId="46" xfId="0" applyFont="1" applyBorder="1" applyProtection="1">
      <protection hidden="1"/>
    </xf>
    <xf numFmtId="0" fontId="87" fillId="0" borderId="47" xfId="0" applyFont="1" applyBorder="1" applyProtection="1">
      <protection hidden="1"/>
    </xf>
    <xf numFmtId="0" fontId="88" fillId="45" borderId="24" xfId="0" applyFont="1" applyFill="1" applyBorder="1" applyAlignment="1" applyProtection="1">
      <alignment horizontal="center" vertical="center"/>
      <protection hidden="1"/>
    </xf>
    <xf numFmtId="0" fontId="89" fillId="44" borderId="13" xfId="0" applyFont="1" applyFill="1" applyBorder="1" applyAlignment="1" applyProtection="1">
      <alignment horizontal="center" vertical="center"/>
      <protection hidden="1"/>
    </xf>
    <xf numFmtId="0" fontId="88" fillId="0" borderId="14" xfId="0" applyFont="1" applyBorder="1" applyAlignment="1" applyProtection="1">
      <alignment horizontal="center"/>
      <protection hidden="1"/>
    </xf>
    <xf numFmtId="0" fontId="88" fillId="0" borderId="15" xfId="0" applyFont="1" applyBorder="1" applyAlignment="1" applyProtection="1">
      <alignment horizontal="center"/>
      <protection hidden="1"/>
    </xf>
    <xf numFmtId="0" fontId="88" fillId="0" borderId="15" xfId="0" applyFont="1" applyBorder="1" applyAlignment="1" applyProtection="1">
      <alignment horizontal="center" vertical="center"/>
      <protection hidden="1"/>
    </xf>
    <xf numFmtId="0" fontId="90" fillId="45" borderId="16" xfId="0" applyFont="1" applyFill="1" applyBorder="1" applyAlignment="1" applyProtection="1">
      <alignment horizontal="left" vertical="center"/>
      <protection hidden="1"/>
    </xf>
    <xf numFmtId="9" fontId="90" fillId="45" borderId="14" xfId="0" applyNumberFormat="1" applyFont="1" applyFill="1" applyBorder="1" applyAlignment="1" applyProtection="1">
      <alignment horizontal="center" vertical="center"/>
      <protection hidden="1"/>
    </xf>
    <xf numFmtId="0" fontId="87" fillId="0" borderId="0" xfId="0" applyFont="1" applyProtection="1">
      <protection hidden="1"/>
    </xf>
    <xf numFmtId="0" fontId="88" fillId="45" borderId="0" xfId="0" applyFont="1" applyFill="1" applyAlignment="1" applyProtection="1">
      <alignment horizontal="center" vertical="center"/>
      <protection hidden="1"/>
    </xf>
    <xf numFmtId="0" fontId="91" fillId="0" borderId="17" xfId="0" applyFont="1" applyBorder="1" applyAlignment="1" applyProtection="1">
      <alignment horizontal="center"/>
      <protection hidden="1"/>
    </xf>
    <xf numFmtId="2" fontId="89" fillId="45" borderId="18" xfId="0" applyNumberFormat="1" applyFont="1" applyFill="1" applyBorder="1" applyAlignment="1" applyProtection="1">
      <alignment horizontal="center"/>
      <protection hidden="1"/>
    </xf>
    <xf numFmtId="2" fontId="89" fillId="45" borderId="13" xfId="0" applyNumberFormat="1" applyFont="1" applyFill="1" applyBorder="1" applyAlignment="1" applyProtection="1">
      <alignment horizontal="center"/>
      <protection hidden="1"/>
    </xf>
    <xf numFmtId="0" fontId="90" fillId="45" borderId="19" xfId="0" applyFont="1" applyFill="1" applyBorder="1" applyAlignment="1" applyProtection="1">
      <alignment horizontal="left" vertical="center"/>
      <protection hidden="1"/>
    </xf>
    <xf numFmtId="0" fontId="90" fillId="0" borderId="20" xfId="0" applyFont="1" applyBorder="1" applyAlignment="1" applyProtection="1">
      <alignment vertical="center"/>
      <protection hidden="1"/>
    </xf>
    <xf numFmtId="0" fontId="90" fillId="0" borderId="0" xfId="0" applyFont="1" applyProtection="1">
      <protection hidden="1"/>
    </xf>
    <xf numFmtId="0" fontId="89" fillId="0" borderId="30" xfId="0" applyFont="1" applyBorder="1" applyAlignment="1" applyProtection="1">
      <alignment horizontal="center"/>
      <protection hidden="1"/>
    </xf>
    <xf numFmtId="4" fontId="88" fillId="0" borderId="31" xfId="0" applyNumberFormat="1" applyFont="1" applyBorder="1" applyAlignment="1" applyProtection="1">
      <alignment horizontal="center"/>
      <protection hidden="1"/>
    </xf>
    <xf numFmtId="4" fontId="88" fillId="0" borderId="32" xfId="0" applyNumberFormat="1" applyFont="1" applyBorder="1" applyAlignment="1" applyProtection="1">
      <alignment horizontal="center"/>
      <protection hidden="1"/>
    </xf>
    <xf numFmtId="0" fontId="90" fillId="45" borderId="21" xfId="0" applyFont="1" applyFill="1" applyBorder="1" applyAlignment="1" applyProtection="1">
      <alignment horizontal="left" vertical="center"/>
      <protection hidden="1"/>
    </xf>
    <xf numFmtId="0" fontId="90" fillId="0" borderId="22" xfId="0" applyFont="1" applyBorder="1" applyAlignment="1" applyProtection="1">
      <alignment vertical="center"/>
      <protection hidden="1"/>
    </xf>
    <xf numFmtId="0" fontId="92" fillId="0" borderId="0" xfId="0" applyFont="1" applyAlignment="1" applyProtection="1">
      <alignment vertical="center"/>
      <protection hidden="1"/>
    </xf>
    <xf numFmtId="0" fontId="92" fillId="0" borderId="48" xfId="0" applyFont="1" applyBorder="1" applyAlignment="1" applyProtection="1">
      <alignment vertical="center"/>
      <protection hidden="1"/>
    </xf>
    <xf numFmtId="0" fontId="88" fillId="45" borderId="25" xfId="0" applyFont="1" applyFill="1" applyBorder="1" applyAlignment="1" applyProtection="1">
      <alignment horizontal="center" vertical="center"/>
      <protection hidden="1"/>
    </xf>
    <xf numFmtId="0" fontId="90" fillId="0" borderId="19" xfId="0" applyFont="1" applyBorder="1" applyAlignment="1" applyProtection="1">
      <alignment vertical="center"/>
      <protection hidden="1"/>
    </xf>
    <xf numFmtId="9" fontId="90" fillId="0" borderId="20" xfId="0" applyNumberFormat="1" applyFont="1" applyBorder="1" applyAlignment="1" applyProtection="1">
      <alignment horizontal="center" vertical="center"/>
      <protection hidden="1"/>
    </xf>
    <xf numFmtId="0" fontId="41" fillId="0" borderId="0" xfId="0" applyFont="1" applyProtection="1">
      <protection hidden="1"/>
    </xf>
    <xf numFmtId="0" fontId="88" fillId="0" borderId="0" xfId="0" applyFont="1" applyAlignment="1" applyProtection="1">
      <alignment vertical="center"/>
      <protection hidden="1"/>
    </xf>
    <xf numFmtId="0" fontId="90" fillId="0" borderId="16" xfId="0" applyFont="1" applyBorder="1" applyAlignment="1" applyProtection="1">
      <alignment vertical="center"/>
      <protection hidden="1"/>
    </xf>
    <xf numFmtId="9" fontId="90" fillId="0" borderId="14" xfId="0" applyNumberFormat="1" applyFont="1" applyBorder="1" applyAlignment="1" applyProtection="1">
      <alignment horizontal="center" vertical="center"/>
      <protection hidden="1"/>
    </xf>
    <xf numFmtId="0" fontId="93" fillId="43" borderId="0" xfId="0" applyFont="1" applyFill="1" applyAlignment="1" applyProtection="1">
      <alignment vertical="center" wrapText="1"/>
      <protection hidden="1"/>
    </xf>
    <xf numFmtId="0" fontId="93" fillId="43" borderId="48" xfId="0" applyFont="1" applyFill="1" applyBorder="1" applyAlignment="1" applyProtection="1">
      <alignment vertical="center" wrapText="1"/>
      <protection hidden="1"/>
    </xf>
    <xf numFmtId="0" fontId="93" fillId="43" borderId="38" xfId="0" applyFont="1" applyFill="1" applyBorder="1" applyAlignment="1" applyProtection="1">
      <alignment horizontal="center" vertical="center" wrapText="1"/>
      <protection hidden="1"/>
    </xf>
    <xf numFmtId="0" fontId="93" fillId="43" borderId="51" xfId="0" applyFont="1" applyFill="1" applyBorder="1" applyAlignment="1" applyProtection="1">
      <alignment horizontal="center" vertical="center" wrapText="1"/>
      <protection hidden="1"/>
    </xf>
    <xf numFmtId="0" fontId="90" fillId="0" borderId="48" xfId="0" applyFont="1" applyBorder="1" applyProtection="1">
      <protection hidden="1"/>
    </xf>
    <xf numFmtId="0" fontId="90" fillId="0" borderId="21" xfId="0" applyFont="1" applyBorder="1" applyAlignment="1" applyProtection="1">
      <alignment vertical="center"/>
      <protection hidden="1"/>
    </xf>
    <xf numFmtId="0" fontId="90" fillId="45" borderId="0" xfId="0" applyFont="1" applyFill="1" applyAlignment="1" applyProtection="1">
      <alignment horizontal="center" vertical="center"/>
      <protection hidden="1"/>
    </xf>
    <xf numFmtId="0" fontId="90" fillId="0" borderId="0" xfId="0" applyFont="1" applyAlignment="1" applyProtection="1">
      <alignment vertical="center"/>
      <protection hidden="1"/>
    </xf>
    <xf numFmtId="0" fontId="89" fillId="0" borderId="33" xfId="0" applyFont="1" applyBorder="1" applyAlignment="1" applyProtection="1">
      <alignment horizontal="center"/>
      <protection hidden="1"/>
    </xf>
    <xf numFmtId="4" fontId="88" fillId="0" borderId="34" xfId="0" applyNumberFormat="1" applyFont="1" applyBorder="1" applyAlignment="1" applyProtection="1">
      <alignment horizontal="center"/>
      <protection hidden="1"/>
    </xf>
    <xf numFmtId="4" fontId="88" fillId="0" borderId="35" xfId="0" applyNumberFormat="1" applyFont="1" applyBorder="1" applyAlignment="1" applyProtection="1">
      <alignment horizontal="center"/>
      <protection hidden="1"/>
    </xf>
    <xf numFmtId="0" fontId="90" fillId="0" borderId="0" xfId="40" applyFont="1" applyProtection="1">
      <protection hidden="1"/>
    </xf>
    <xf numFmtId="0" fontId="93" fillId="0" borderId="0" xfId="0" applyFont="1" applyProtection="1">
      <protection hidden="1"/>
    </xf>
    <xf numFmtId="0" fontId="91" fillId="0" borderId="0" xfId="0" applyFont="1" applyAlignment="1" applyProtection="1">
      <alignment vertical="center"/>
      <protection hidden="1"/>
    </xf>
    <xf numFmtId="0" fontId="88" fillId="46" borderId="11" xfId="0" applyFont="1" applyFill="1" applyBorder="1" applyAlignment="1" applyProtection="1">
      <alignment horizontal="center"/>
      <protection hidden="1"/>
    </xf>
    <xf numFmtId="0" fontId="90" fillId="0" borderId="38" xfId="0" applyFont="1" applyBorder="1" applyProtection="1">
      <protection hidden="1"/>
    </xf>
    <xf numFmtId="0" fontId="90" fillId="0" borderId="51" xfId="0" applyFont="1" applyBorder="1" applyProtection="1">
      <protection hidden="1"/>
    </xf>
    <xf numFmtId="0" fontId="91" fillId="0" borderId="0" xfId="0" applyFont="1" applyAlignment="1" applyProtection="1">
      <alignment horizontal="center"/>
      <protection hidden="1"/>
    </xf>
    <xf numFmtId="2" fontId="89" fillId="45" borderId="0" xfId="0" applyNumberFormat="1" applyFont="1" applyFill="1" applyAlignment="1" applyProtection="1">
      <alignment horizontal="center"/>
      <protection hidden="1"/>
    </xf>
    <xf numFmtId="0" fontId="90" fillId="0" borderId="48" xfId="0" applyFont="1" applyBorder="1" applyAlignment="1" applyProtection="1">
      <alignment vertical="center"/>
      <protection hidden="1"/>
    </xf>
    <xf numFmtId="0" fontId="91" fillId="0" borderId="31" xfId="0" applyFont="1" applyBorder="1" applyAlignment="1" applyProtection="1">
      <alignment horizont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horizontal="center" vertical="center"/>
      <protection hidden="1"/>
    </xf>
    <xf numFmtId="0" fontId="88" fillId="0" borderId="11" xfId="0" applyFont="1" applyBorder="1" applyAlignment="1" applyProtection="1">
      <alignment horizontal="center" vertical="center"/>
      <protection hidden="1"/>
    </xf>
    <xf numFmtId="0" fontId="88" fillId="45" borderId="15" xfId="0" applyFont="1" applyFill="1" applyBorder="1" applyAlignment="1" applyProtection="1">
      <alignment vertical="center"/>
      <protection hidden="1"/>
    </xf>
    <xf numFmtId="0" fontId="93" fillId="47" borderId="36" xfId="0" applyFont="1" applyFill="1" applyBorder="1" applyAlignment="1" applyProtection="1">
      <alignment horizontal="center" vertical="center"/>
      <protection hidden="1"/>
    </xf>
    <xf numFmtId="0" fontId="90" fillId="45" borderId="23" xfId="0" applyFont="1" applyFill="1" applyBorder="1" applyAlignment="1" applyProtection="1">
      <alignment horizontal="center" vertical="center"/>
      <protection hidden="1"/>
    </xf>
    <xf numFmtId="0" fontId="88" fillId="45" borderId="0" xfId="0" applyFont="1" applyFill="1" applyAlignment="1" applyProtection="1">
      <alignment vertical="center"/>
      <protection hidden="1"/>
    </xf>
    <xf numFmtId="0" fontId="88" fillId="0" borderId="23" xfId="0" applyFont="1" applyBorder="1" applyAlignment="1" applyProtection="1">
      <alignment horizontal="center" vertical="center"/>
      <protection hidden="1"/>
    </xf>
    <xf numFmtId="0" fontId="88" fillId="0" borderId="23" xfId="0" applyFont="1" applyBorder="1" applyAlignment="1" applyProtection="1">
      <alignment horizontal="left" vertical="center"/>
      <protection hidden="1"/>
    </xf>
    <xf numFmtId="0" fontId="90" fillId="0" borderId="23" xfId="0" applyFont="1" applyBorder="1" applyAlignment="1" applyProtection="1">
      <alignment vertical="center"/>
      <protection hidden="1"/>
    </xf>
    <xf numFmtId="0" fontId="88" fillId="43" borderId="23" xfId="0" applyFont="1" applyFill="1" applyBorder="1" applyAlignment="1" applyProtection="1">
      <alignment horizontal="left" vertical="center"/>
      <protection hidden="1"/>
    </xf>
    <xf numFmtId="0" fontId="88" fillId="48" borderId="23" xfId="0" applyFont="1" applyFill="1" applyBorder="1" applyAlignment="1" applyProtection="1">
      <alignment vertical="center"/>
      <protection hidden="1"/>
    </xf>
    <xf numFmtId="0" fontId="90" fillId="0" borderId="26" xfId="0" applyFont="1" applyBorder="1" applyAlignment="1" applyProtection="1">
      <alignment vertical="center"/>
      <protection hidden="1"/>
    </xf>
    <xf numFmtId="0" fontId="90" fillId="0" borderId="0" xfId="0" applyFont="1" applyAlignment="1" applyProtection="1">
      <alignment vertical="top"/>
      <protection hidden="1"/>
    </xf>
    <xf numFmtId="0" fontId="95" fillId="0" borderId="0" xfId="0" applyFont="1" applyProtection="1">
      <protection hidden="1"/>
    </xf>
    <xf numFmtId="0" fontId="90" fillId="0" borderId="38" xfId="0" applyFont="1" applyBorder="1" applyAlignment="1" applyProtection="1">
      <alignment vertical="center"/>
      <protection hidden="1"/>
    </xf>
    <xf numFmtId="0" fontId="90" fillId="0" borderId="51" xfId="0" applyFont="1" applyBorder="1" applyAlignment="1" applyProtection="1">
      <alignment vertical="center"/>
      <protection hidden="1"/>
    </xf>
    <xf numFmtId="0" fontId="41" fillId="0" borderId="0" xfId="0" applyFont="1" applyAlignment="1" applyProtection="1">
      <alignment vertical="top"/>
      <protection hidden="1"/>
    </xf>
    <xf numFmtId="0" fontId="88" fillId="0" borderId="26" xfId="0" applyFont="1" applyBorder="1" applyAlignment="1" applyProtection="1">
      <alignment horizontal="center" vertical="center"/>
      <protection hidden="1"/>
    </xf>
    <xf numFmtId="0" fontId="90" fillId="0" borderId="37" xfId="0" applyFont="1" applyBorder="1" applyAlignment="1" applyProtection="1">
      <alignment vertical="center"/>
      <protection hidden="1"/>
    </xf>
    <xf numFmtId="0" fontId="90" fillId="0" borderId="53" xfId="0" applyFont="1" applyBorder="1" applyAlignment="1" applyProtection="1">
      <alignment vertical="center"/>
      <protection hidden="1"/>
    </xf>
    <xf numFmtId="0" fontId="96" fillId="0" borderId="0" xfId="0" applyFont="1" applyProtection="1">
      <protection hidden="1"/>
    </xf>
    <xf numFmtId="0" fontId="90" fillId="0" borderId="48" xfId="0" applyFont="1" applyBorder="1" applyAlignment="1" applyProtection="1">
      <alignment vertical="top"/>
      <protection hidden="1"/>
    </xf>
    <xf numFmtId="0" fontId="95" fillId="0" borderId="48" xfId="0" applyFont="1" applyBorder="1" applyProtection="1">
      <protection hidden="1"/>
    </xf>
    <xf numFmtId="0" fontId="90" fillId="0" borderId="41" xfId="0" applyFont="1" applyBorder="1" applyAlignment="1" applyProtection="1">
      <alignment vertical="center"/>
      <protection hidden="1"/>
    </xf>
    <xf numFmtId="0" fontId="90" fillId="0" borderId="39" xfId="0" applyFont="1" applyBorder="1" applyAlignment="1" applyProtection="1">
      <alignment vertical="center"/>
      <protection hidden="1"/>
    </xf>
    <xf numFmtId="0" fontId="90" fillId="0" borderId="39" xfId="0" applyFont="1" applyBorder="1" applyProtection="1">
      <protection hidden="1"/>
    </xf>
    <xf numFmtId="0" fontId="90" fillId="0" borderId="43" xfId="0" applyFont="1" applyBorder="1" applyProtection="1">
      <protection hidden="1"/>
    </xf>
    <xf numFmtId="0" fontId="97" fillId="0" borderId="0" xfId="36" applyFont="1" applyFill="1" applyBorder="1" applyAlignment="1" applyProtection="1">
      <alignment vertical="center"/>
      <protection hidden="1"/>
    </xf>
    <xf numFmtId="0" fontId="97" fillId="0" borderId="28" xfId="36" applyFont="1" applyFill="1" applyBorder="1" applyAlignment="1" applyProtection="1">
      <alignment vertical="center"/>
      <protection hidden="1"/>
    </xf>
    <xf numFmtId="0" fontId="90" fillId="0" borderId="44" xfId="0" applyFont="1" applyBorder="1" applyProtection="1">
      <protection hidden="1"/>
    </xf>
    <xf numFmtId="0" fontId="90" fillId="0" borderId="55" xfId="0" applyFont="1" applyBorder="1" applyProtection="1">
      <protection hidden="1"/>
    </xf>
    <xf numFmtId="0" fontId="88" fillId="45" borderId="0" xfId="0" applyFont="1" applyFill="1" applyAlignment="1" applyProtection="1">
      <alignment horizontal="center"/>
      <protection hidden="1"/>
    </xf>
    <xf numFmtId="0" fontId="64" fillId="0" borderId="0" xfId="0" applyFont="1" applyAlignment="1" applyProtection="1">
      <alignment vertical="center" wrapText="1"/>
      <protection hidden="1"/>
    </xf>
    <xf numFmtId="0" fontId="49" fillId="43" borderId="40" xfId="0" applyFont="1" applyFill="1" applyBorder="1" applyAlignment="1" applyProtection="1">
      <alignment horizontal="center" vertical="center"/>
      <protection hidden="1"/>
    </xf>
    <xf numFmtId="0" fontId="49" fillId="43" borderId="37" xfId="0" applyFont="1" applyFill="1" applyBorder="1" applyAlignment="1" applyProtection="1">
      <alignment horizontal="center" vertical="center"/>
      <protection hidden="1"/>
    </xf>
    <xf numFmtId="0" fontId="49" fillId="43" borderId="42" xfId="0" applyFont="1" applyFill="1" applyBorder="1" applyAlignment="1" applyProtection="1">
      <alignment horizontal="center" vertical="center"/>
      <protection hidden="1"/>
    </xf>
    <xf numFmtId="0" fontId="49" fillId="43" borderId="0" xfId="0" applyFont="1" applyFill="1" applyAlignment="1" applyProtection="1">
      <alignment horizontal="center" vertical="center"/>
      <protection hidden="1"/>
    </xf>
    <xf numFmtId="0" fontId="49" fillId="43" borderId="67" xfId="0" applyFont="1" applyFill="1" applyBorder="1" applyAlignment="1" applyProtection="1">
      <alignment horizontal="center" vertical="center"/>
      <protection hidden="1"/>
    </xf>
    <xf numFmtId="0" fontId="49" fillId="43" borderId="38" xfId="0" applyFont="1" applyFill="1" applyBorder="1" applyAlignment="1" applyProtection="1">
      <alignment horizontal="center" vertical="center"/>
      <protection hidden="1"/>
    </xf>
    <xf numFmtId="0" fontId="84" fillId="0" borderId="44" xfId="36" applyFont="1" applyFill="1" applyBorder="1" applyAlignment="1" applyProtection="1">
      <alignment horizontal="center" vertical="center"/>
      <protection locked="0"/>
    </xf>
    <xf numFmtId="0" fontId="84" fillId="0" borderId="74" xfId="36" applyFont="1" applyFill="1" applyBorder="1" applyAlignment="1" applyProtection="1">
      <alignment horizontal="center" vertical="center"/>
      <protection locked="0"/>
    </xf>
    <xf numFmtId="0" fontId="43" fillId="43" borderId="52" xfId="0" applyFont="1" applyFill="1" applyBorder="1" applyAlignment="1" applyProtection="1">
      <alignment horizontal="center" vertical="center" wrapText="1"/>
      <protection hidden="1"/>
    </xf>
    <xf numFmtId="0" fontId="43" fillId="43" borderId="37" xfId="0" applyFont="1" applyFill="1" applyBorder="1" applyAlignment="1" applyProtection="1">
      <alignment horizontal="center" vertical="center" wrapText="1"/>
      <protection hidden="1"/>
    </xf>
    <xf numFmtId="0" fontId="43" fillId="43" borderId="53" xfId="0" applyFont="1" applyFill="1" applyBorder="1" applyAlignment="1" applyProtection="1">
      <alignment horizontal="center" vertical="center" wrapText="1"/>
      <protection hidden="1"/>
    </xf>
    <xf numFmtId="0" fontId="45" fillId="43" borderId="0" xfId="0" applyFont="1" applyFill="1" applyAlignment="1" applyProtection="1">
      <alignment horizontal="center" vertical="center" wrapText="1"/>
      <protection hidden="1"/>
    </xf>
    <xf numFmtId="0" fontId="45" fillId="43" borderId="38" xfId="0" applyFont="1" applyFill="1" applyBorder="1" applyAlignment="1" applyProtection="1">
      <alignment horizontal="center" vertical="center" wrapText="1"/>
      <protection hidden="1"/>
    </xf>
    <xf numFmtId="49" fontId="32" fillId="0" borderId="68" xfId="40" applyNumberFormat="1" applyFont="1" applyBorder="1" applyAlignment="1" applyProtection="1">
      <alignment horizontal="center"/>
      <protection locked="0"/>
    </xf>
    <xf numFmtId="0" fontId="32" fillId="0" borderId="69" xfId="40" applyFont="1" applyBorder="1" applyAlignment="1" applyProtection="1">
      <alignment horizontal="center"/>
      <protection locked="0" hidden="1"/>
    </xf>
    <xf numFmtId="0" fontId="32" fillId="0" borderId="70" xfId="40" applyFont="1" applyBorder="1" applyAlignment="1" applyProtection="1">
      <alignment horizontal="center"/>
      <protection locked="0" hidden="1"/>
    </xf>
    <xf numFmtId="0" fontId="46" fillId="43" borderId="40" xfId="0" applyFont="1" applyFill="1" applyBorder="1" applyAlignment="1" applyProtection="1">
      <alignment horizontal="center" vertical="center"/>
      <protection hidden="1"/>
    </xf>
    <xf numFmtId="0" fontId="46" fillId="43" borderId="37" xfId="0" applyFont="1" applyFill="1" applyBorder="1" applyAlignment="1" applyProtection="1">
      <alignment horizontal="center" vertical="center"/>
      <protection hidden="1"/>
    </xf>
    <xf numFmtId="0" fontId="46" fillId="43" borderId="42" xfId="0" applyFont="1" applyFill="1" applyBorder="1" applyAlignment="1" applyProtection="1">
      <alignment horizontal="center" vertical="center"/>
      <protection hidden="1"/>
    </xf>
    <xf numFmtId="0" fontId="46" fillId="43" borderId="0" xfId="0" applyFont="1" applyFill="1" applyAlignment="1" applyProtection="1">
      <alignment horizontal="center" vertical="center"/>
      <protection hidden="1"/>
    </xf>
    <xf numFmtId="0" fontId="46" fillId="43" borderId="65" xfId="0" applyFont="1" applyFill="1" applyBorder="1" applyAlignment="1" applyProtection="1">
      <alignment horizontal="center" vertical="center"/>
      <protection hidden="1"/>
    </xf>
    <xf numFmtId="0" fontId="46" fillId="43" borderId="44" xfId="0" applyFont="1" applyFill="1" applyBorder="1" applyAlignment="1" applyProtection="1">
      <alignment horizontal="center" vertical="center"/>
      <protection hidden="1"/>
    </xf>
    <xf numFmtId="0" fontId="46" fillId="0" borderId="66" xfId="0" applyFont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hidden="1"/>
    </xf>
    <xf numFmtId="0" fontId="45" fillId="0" borderId="37" xfId="0" applyFont="1" applyBorder="1" applyAlignment="1" applyProtection="1">
      <alignment horizontal="right" vertical="center"/>
      <protection hidden="1"/>
    </xf>
    <xf numFmtId="0" fontId="69" fillId="0" borderId="0" xfId="36" applyFont="1" applyFill="1" applyBorder="1" applyAlignment="1" applyProtection="1">
      <alignment horizontal="center" vertical="center"/>
      <protection hidden="1"/>
    </xf>
    <xf numFmtId="0" fontId="69" fillId="0" borderId="39" xfId="36" applyFont="1" applyFill="1" applyBorder="1" applyAlignment="1" applyProtection="1">
      <alignment horizontal="center" vertical="center"/>
      <protection hidden="1"/>
    </xf>
    <xf numFmtId="4" fontId="45" fillId="0" borderId="0" xfId="0" applyNumberFormat="1" applyFont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44" fillId="0" borderId="0" xfId="0" applyFont="1" applyAlignment="1" applyProtection="1">
      <alignment horizontal="justify" vertical="center"/>
      <protection hidden="1"/>
    </xf>
    <xf numFmtId="0" fontId="65" fillId="0" borderId="0" xfId="0" applyFont="1" applyAlignment="1" applyProtection="1">
      <alignment horizontal="center" vertical="top"/>
      <protection hidden="1"/>
    </xf>
    <xf numFmtId="0" fontId="46" fillId="0" borderId="49" xfId="0" applyFont="1" applyBorder="1" applyAlignment="1" applyProtection="1">
      <alignment horizontal="right" vertical="center"/>
      <protection hidden="1"/>
    </xf>
    <xf numFmtId="0" fontId="46" fillId="0" borderId="0" xfId="0" applyFont="1" applyAlignment="1" applyProtection="1">
      <alignment horizontal="right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32" fillId="0" borderId="68" xfId="40" applyFont="1" applyBorder="1" applyAlignment="1" applyProtection="1">
      <alignment horizontal="left"/>
      <protection locked="0"/>
    </xf>
    <xf numFmtId="2" fontId="47" fillId="0" borderId="0" xfId="0" applyNumberFormat="1" applyFont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justify" vertical="center"/>
      <protection hidden="1"/>
    </xf>
    <xf numFmtId="0" fontId="32" fillId="0" borderId="69" xfId="0" applyFont="1" applyBorder="1" applyAlignment="1" applyProtection="1">
      <alignment horizontal="center" vertical="center"/>
      <protection locked="0" hidden="1"/>
    </xf>
    <xf numFmtId="0" fontId="32" fillId="0" borderId="70" xfId="0" applyFont="1" applyBorder="1" applyAlignment="1" applyProtection="1">
      <alignment horizontal="center" vertical="center"/>
      <protection locked="0" hidden="1"/>
    </xf>
    <xf numFmtId="0" fontId="32" fillId="0" borderId="68" xfId="0" applyFont="1" applyBorder="1" applyAlignment="1" applyProtection="1">
      <alignment horizontal="center"/>
      <protection locked="0"/>
    </xf>
    <xf numFmtId="0" fontId="45" fillId="0" borderId="0" xfId="40" applyFont="1" applyAlignment="1" applyProtection="1">
      <alignment horizontal="center"/>
      <protection hidden="1"/>
    </xf>
    <xf numFmtId="0" fontId="86" fillId="0" borderId="38" xfId="36" applyFont="1" applyBorder="1" applyAlignment="1" applyProtection="1">
      <alignment horizontal="left" vertical="center"/>
      <protection locked="0"/>
    </xf>
    <xf numFmtId="0" fontId="86" fillId="0" borderId="43" xfId="36" applyFont="1" applyBorder="1" applyAlignment="1" applyProtection="1">
      <alignment horizontal="left" vertical="center"/>
      <protection locked="0"/>
    </xf>
    <xf numFmtId="164" fontId="46" fillId="0" borderId="0" xfId="0" applyNumberFormat="1" applyFont="1" applyAlignment="1" applyProtection="1">
      <alignment horizontal="left" vertical="center"/>
      <protection hidden="1"/>
    </xf>
    <xf numFmtId="0" fontId="32" fillId="0" borderId="71" xfId="0" applyFont="1" applyBorder="1" applyAlignment="1" applyProtection="1">
      <alignment horizontal="center" vertical="center"/>
      <protection locked="0" hidden="1"/>
    </xf>
    <xf numFmtId="0" fontId="32" fillId="0" borderId="72" xfId="0" applyFont="1" applyBorder="1" applyAlignment="1" applyProtection="1">
      <alignment horizontal="center" vertical="center"/>
      <protection locked="0" hidden="1"/>
    </xf>
    <xf numFmtId="0" fontId="82" fillId="0" borderId="49" xfId="0" applyFont="1" applyBorder="1" applyAlignment="1" applyProtection="1">
      <alignment horizontal="center" wrapText="1"/>
      <protection hidden="1"/>
    </xf>
    <xf numFmtId="0" fontId="82" fillId="0" borderId="0" xfId="0" applyFont="1" applyAlignment="1" applyProtection="1">
      <alignment horizontal="center" wrapText="1"/>
      <protection hidden="1"/>
    </xf>
    <xf numFmtId="0" fontId="82" fillId="0" borderId="48" xfId="0" applyFont="1" applyBorder="1" applyAlignment="1" applyProtection="1">
      <alignment horizontal="center" wrapText="1"/>
      <protection hidden="1"/>
    </xf>
    <xf numFmtId="0" fontId="83" fillId="43" borderId="46" xfId="0" applyFont="1" applyFill="1" applyBorder="1" applyAlignment="1" applyProtection="1">
      <alignment horizontal="center" vertical="center"/>
      <protection hidden="1"/>
    </xf>
    <xf numFmtId="0" fontId="83" fillId="43" borderId="73" xfId="0" applyFont="1" applyFill="1" applyBorder="1" applyAlignment="1" applyProtection="1">
      <alignment horizontal="center" vertical="center"/>
      <protection hidden="1"/>
    </xf>
    <xf numFmtId="0" fontId="32" fillId="46" borderId="68" xfId="40" applyFont="1" applyFill="1" applyBorder="1" applyAlignment="1" applyProtection="1">
      <alignment horizontal="center" vertical="center"/>
      <protection locked="0"/>
    </xf>
    <xf numFmtId="164" fontId="32" fillId="0" borderId="66" xfId="0" applyNumberFormat="1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horizontal="right"/>
      <protection hidden="1"/>
    </xf>
    <xf numFmtId="0" fontId="44" fillId="0" borderId="37" xfId="0" applyFont="1" applyBorder="1" applyAlignment="1" applyProtection="1">
      <alignment horizontal="right" vertical="center"/>
      <protection hidden="1"/>
    </xf>
    <xf numFmtId="0" fontId="49" fillId="0" borderId="38" xfId="0" applyFont="1" applyBorder="1" applyAlignment="1" applyProtection="1">
      <alignment horizontal="center" vertical="center"/>
      <protection hidden="1"/>
    </xf>
    <xf numFmtId="0" fontId="85" fillId="0" borderId="0" xfId="0" applyFont="1" applyAlignment="1" applyProtection="1">
      <alignment horizontal="center" vertical="center"/>
      <protection hidden="1"/>
    </xf>
    <xf numFmtId="164" fontId="46" fillId="0" borderId="38" xfId="0" applyNumberFormat="1" applyFont="1" applyBorder="1" applyAlignment="1" applyProtection="1">
      <alignment horizontal="center" vertical="center"/>
      <protection hidden="1"/>
    </xf>
    <xf numFmtId="164" fontId="46" fillId="0" borderId="0" xfId="0" applyNumberFormat="1" applyFont="1" applyAlignment="1" applyProtection="1">
      <alignment horizontal="center" vertical="center"/>
      <protection hidden="1"/>
    </xf>
    <xf numFmtId="0" fontId="32" fillId="0" borderId="66" xfId="0" applyFont="1" applyBorder="1" applyAlignment="1" applyProtection="1">
      <alignment horizontal="center"/>
      <protection locked="0"/>
    </xf>
    <xf numFmtId="0" fontId="49" fillId="0" borderId="67" xfId="0" applyFont="1" applyBorder="1" applyAlignment="1" applyProtection="1">
      <alignment horizontal="right" vertical="center"/>
      <protection hidden="1"/>
    </xf>
    <xf numFmtId="0" fontId="49" fillId="0" borderId="38" xfId="0" applyFont="1" applyBorder="1" applyAlignment="1" applyProtection="1">
      <alignment horizontal="right" vertical="center"/>
      <protection hidden="1"/>
    </xf>
    <xf numFmtId="0" fontId="55" fillId="0" borderId="38" xfId="0" applyFont="1" applyBorder="1" applyAlignment="1">
      <alignment horizontal="center" vertical="center"/>
    </xf>
    <xf numFmtId="0" fontId="49" fillId="43" borderId="75" xfId="0" applyFont="1" applyFill="1" applyBorder="1" applyAlignment="1" applyProtection="1">
      <alignment horizontal="center" vertical="center"/>
      <protection hidden="1"/>
    </xf>
    <xf numFmtId="0" fontId="49" fillId="43" borderId="76" xfId="0" applyFont="1" applyFill="1" applyBorder="1" applyAlignment="1" applyProtection="1">
      <alignment horizontal="center" vertical="center"/>
      <protection hidden="1"/>
    </xf>
    <xf numFmtId="0" fontId="49" fillId="0" borderId="42" xfId="0" applyFont="1" applyBorder="1" applyAlignment="1" applyProtection="1">
      <alignment horizontal="right" vertical="center"/>
      <protection hidden="1"/>
    </xf>
    <xf numFmtId="0" fontId="49" fillId="0" borderId="0" xfId="0" applyFont="1" applyAlignment="1" applyProtection="1">
      <alignment horizontal="right" vertical="center"/>
      <protection hidden="1"/>
    </xf>
    <xf numFmtId="16" fontId="32" fillId="0" borderId="66" xfId="0" applyNumberFormat="1" applyFont="1" applyBorder="1" applyAlignment="1" applyProtection="1">
      <alignment horizontal="center"/>
      <protection locked="0"/>
    </xf>
    <xf numFmtId="0" fontId="100" fillId="0" borderId="0" xfId="0" applyFont="1" applyAlignment="1" applyProtection="1">
      <alignment horizontal="center" vertical="center" wrapText="1"/>
      <protection hidden="1"/>
    </xf>
  </cellXfs>
  <cellStyles count="88">
    <cellStyle name="Accent1" xfId="1" builtinId="29" customBuiltin="1"/>
    <cellStyle name="Accent1 - 20%" xfId="2" xr:uid="{F74263C5-706F-4313-B9A3-B22DAA15E09A}"/>
    <cellStyle name="Accent1 - 40%" xfId="3" xr:uid="{33F25D49-E835-40C9-B3B4-E96E498CBB2F}"/>
    <cellStyle name="Accent1 - 60%" xfId="4" xr:uid="{2B9EB144-E6FB-4C6F-A4F4-6D0688029082}"/>
    <cellStyle name="Accent2" xfId="5" builtinId="33" customBuiltin="1"/>
    <cellStyle name="Accent2 - 20%" xfId="6" xr:uid="{5D8C17BA-1AE4-4FB1-893D-17DB5B340788}"/>
    <cellStyle name="Accent2 - 40%" xfId="7" xr:uid="{CCF84D6B-266D-4592-8DC7-36A367719FB8}"/>
    <cellStyle name="Accent2 - 60%" xfId="8" xr:uid="{1B3E318E-6BDC-4579-A68F-FCBDFEABA1F9}"/>
    <cellStyle name="Accent3" xfId="9" builtinId="37" customBuiltin="1"/>
    <cellStyle name="Accent3 - 20%" xfId="10" xr:uid="{0C8570E7-58D8-4669-B657-99804535B200}"/>
    <cellStyle name="Accent3 - 40%" xfId="11" xr:uid="{A576473F-D090-4CD6-A814-8EF843222504}"/>
    <cellStyle name="Accent3 - 60%" xfId="12" xr:uid="{379ECFFC-F2FB-4C15-B549-E71AAF45DFF7}"/>
    <cellStyle name="Accent4" xfId="13" builtinId="41" customBuiltin="1"/>
    <cellStyle name="Accent4 - 20%" xfId="14" xr:uid="{30E49602-4724-42FD-9822-4685675DFE1A}"/>
    <cellStyle name="Accent4 - 40%" xfId="15" xr:uid="{876776CB-30CE-44A8-82AB-06FDFCC0613B}"/>
    <cellStyle name="Accent4 - 60%" xfId="16" xr:uid="{2F6AFCF4-61F0-439A-B701-425A07CF0380}"/>
    <cellStyle name="Accent5" xfId="17" builtinId="45" customBuiltin="1"/>
    <cellStyle name="Accent5 - 20%" xfId="18" xr:uid="{B5C0DAC4-0AE0-41CB-9C84-D03341B0B4F8}"/>
    <cellStyle name="Accent5 - 40%" xfId="19" xr:uid="{A8FA63D0-BC64-4923-A7B4-A40297881A11}"/>
    <cellStyle name="Accent5 - 60%" xfId="20" xr:uid="{D2C65C1E-126F-4D8F-AB84-0DB67BA3ABF1}"/>
    <cellStyle name="Accent6" xfId="21" builtinId="49" customBuiltin="1"/>
    <cellStyle name="Accent6 - 20%" xfId="22" xr:uid="{60DDEA36-CF6C-406F-8867-F0B8E5CE65E5}"/>
    <cellStyle name="Accent6 - 40%" xfId="23" xr:uid="{2FD4303A-CC77-450E-9C3B-05E5B9345025}"/>
    <cellStyle name="Accent6 - 60%" xfId="24" xr:uid="{039F5CD4-DDA7-4D54-A7CE-42750D70BA2E}"/>
    <cellStyle name="Bad" xfId="25" builtinId="27" customBuiltin="1"/>
    <cellStyle name="Calculation" xfId="26" builtinId="22" customBuiltin="1"/>
    <cellStyle name="Check Cell" xfId="27" builtinId="23" customBuiltin="1"/>
    <cellStyle name="Emphasis 1" xfId="28" xr:uid="{1F1440C4-64E8-4FF4-934B-054D27803D13}"/>
    <cellStyle name="Emphasis 2" xfId="29" xr:uid="{CB892643-7A80-4ECC-8084-09A6F7FC8D90}"/>
    <cellStyle name="Emphasis 3" xfId="30" xr:uid="{16CAB011-3B29-48CE-B9F2-3935540382FA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50FD5A78-F7C9-4FAB-97DF-41B697E3585E}"/>
    <cellStyle name="Normal 2 2" xfId="41" xr:uid="{B3AB6490-4130-4D37-9420-1404A24BE7DF}"/>
    <cellStyle name="Normal 3" xfId="42" xr:uid="{9B9D86E8-12B2-47A0-B20A-A854F28F917E}"/>
    <cellStyle name="Normal 3 2" xfId="43" xr:uid="{9838ADAF-8327-4022-A748-ACC9AF03CBAB}"/>
    <cellStyle name="Note" xfId="44" builtinId="10" customBuiltin="1"/>
    <cellStyle name="Output" xfId="45" builtinId="21" customBuiltin="1"/>
    <cellStyle name="SAPBEXaggData" xfId="46" xr:uid="{A5376122-5976-4B5F-9495-1D5D8D9C2188}"/>
    <cellStyle name="SAPBEXaggDataEmph" xfId="47" xr:uid="{D696A1C5-3179-4446-B551-721660901CFE}"/>
    <cellStyle name="SAPBEXaggItem" xfId="48" xr:uid="{A69C07F1-2BB8-4C4B-BB60-E6BA8D3AC3C2}"/>
    <cellStyle name="SAPBEXaggItemX" xfId="49" xr:uid="{70A8F4BC-85FF-4FDB-A500-1A646F74C70C}"/>
    <cellStyle name="SAPBEXchaText" xfId="50" xr:uid="{36503891-0A94-4E59-A06E-67EA651E7026}"/>
    <cellStyle name="SAPBEXexcBad7" xfId="51" xr:uid="{35A6ABBA-2E7B-4742-970D-D9459AB4946A}"/>
    <cellStyle name="SAPBEXexcBad8" xfId="52" xr:uid="{2D54A5AD-C01A-4DD5-AD89-7138819A5FB6}"/>
    <cellStyle name="SAPBEXexcBad9" xfId="53" xr:uid="{1BE7BFAB-5347-4831-B5C9-E118375E361A}"/>
    <cellStyle name="SAPBEXexcCritical4" xfId="54" xr:uid="{E223818F-F98D-4E56-BB8E-34A4BA67B782}"/>
    <cellStyle name="SAPBEXexcCritical5" xfId="55" xr:uid="{FFB098A1-826E-4196-B00F-3F74596D753E}"/>
    <cellStyle name="SAPBEXexcCritical6" xfId="56" xr:uid="{A3327C67-D76E-4C8E-8F2F-84681D8A6BF9}"/>
    <cellStyle name="SAPBEXexcGood1" xfId="57" xr:uid="{5B0C4360-BA71-4CC9-95B5-31384207D406}"/>
    <cellStyle name="SAPBEXexcGood2" xfId="58" xr:uid="{DE78E64B-9579-414F-828E-90EC6C71A450}"/>
    <cellStyle name="SAPBEXexcGood3" xfId="59" xr:uid="{8BBBBFAE-5E71-4FA3-9937-97D8FDDDC8F2}"/>
    <cellStyle name="SAPBEXfilterDrill" xfId="60" xr:uid="{01995213-137E-47A7-8FCB-7FDEF615C122}"/>
    <cellStyle name="SAPBEXfilterItem" xfId="61" xr:uid="{5E07601E-B643-4E8D-91F3-CB3614497BBD}"/>
    <cellStyle name="SAPBEXfilterText" xfId="62" xr:uid="{9ED2A819-7FFA-4284-A835-4BDF0CFD1D1A}"/>
    <cellStyle name="SAPBEXformats" xfId="63" xr:uid="{8CC5178E-FCEC-4749-AE5B-1879A50B1C25}"/>
    <cellStyle name="SAPBEXheaderItem" xfId="64" xr:uid="{4C628539-4B59-466B-85C1-398E985CF350}"/>
    <cellStyle name="SAPBEXheaderText" xfId="65" xr:uid="{E8BCCE70-8518-45BD-B848-F6692A856A54}"/>
    <cellStyle name="SAPBEXHLevel0" xfId="66" xr:uid="{F1B2CBD2-F85F-47FC-80B4-06E752DD4962}"/>
    <cellStyle name="SAPBEXHLevel0X" xfId="67" xr:uid="{8B33FE43-4B21-4FD0-BA69-8517EA6E3BE6}"/>
    <cellStyle name="SAPBEXHLevel1" xfId="68" xr:uid="{A90FEA6E-8B78-4084-A041-00B9EDB60E64}"/>
    <cellStyle name="SAPBEXHLevel1X" xfId="69" xr:uid="{495DCF79-FE95-4B55-950B-67BB7DE826D3}"/>
    <cellStyle name="SAPBEXHLevel2" xfId="70" xr:uid="{8BEF6EE3-0D28-4131-8E21-C9FAE75CD839}"/>
    <cellStyle name="SAPBEXHLevel2X" xfId="71" xr:uid="{CEA89F4C-EEE0-4D51-A799-3043990D8223}"/>
    <cellStyle name="SAPBEXHLevel3" xfId="72" xr:uid="{CA0BD2C7-315C-4D1D-B766-CD753E1027E0}"/>
    <cellStyle name="SAPBEXHLevel3X" xfId="73" xr:uid="{3467AD47-795A-4EAA-8F75-57DBEF0BCDA5}"/>
    <cellStyle name="SAPBEXinputData" xfId="74" xr:uid="{574D96CA-BC47-4B20-AEE2-FEF5E26CC7AA}"/>
    <cellStyle name="SAPBEXresData" xfId="75" xr:uid="{3A7ABFEC-0F86-4B40-8152-3424107EB3F5}"/>
    <cellStyle name="SAPBEXresDataEmph" xfId="76" xr:uid="{1EE9BBEF-FA13-4FEE-AE4A-A7D2EFBD18BD}"/>
    <cellStyle name="SAPBEXresItem" xfId="77" xr:uid="{22D6D316-5E17-473B-AEC7-319CCF449E5F}"/>
    <cellStyle name="SAPBEXresItemX" xfId="78" xr:uid="{5BD3F24D-9833-4E06-813B-1E3EF1298BFB}"/>
    <cellStyle name="SAPBEXstdData" xfId="79" xr:uid="{57144CB2-267C-4C90-B41B-4C2BA887CC7D}"/>
    <cellStyle name="SAPBEXstdDataEmph" xfId="80" xr:uid="{725A357B-0E0C-48F6-8E36-B56AB143F0BD}"/>
    <cellStyle name="SAPBEXstdItem" xfId="81" xr:uid="{B9242EA8-5745-4243-90C3-ECA4ADA946B7}"/>
    <cellStyle name="SAPBEXstdItemX" xfId="82" xr:uid="{94926940-8D86-48DB-BD1D-4ADBD67BDFAD}"/>
    <cellStyle name="SAPBEXtitle" xfId="83" xr:uid="{281F37D0-4417-41AA-9FF9-E284E5F55191}"/>
    <cellStyle name="SAPBEXundefined" xfId="84" xr:uid="{3C4BA0DA-EB0E-4B73-A7F5-FC8D51A53357}"/>
    <cellStyle name="Sheet Title" xfId="85" xr:uid="{950D972C-6DC9-4321-BBA2-9831448F775B}"/>
    <cellStyle name="Total" xfId="86" builtinId="25" customBuiltin="1"/>
    <cellStyle name="Warning Text" xfId="87" builtinId="11" customBuiltin="1"/>
  </cellStyles>
  <dxfs count="6">
    <dxf>
      <font>
        <b/>
        <i val="0"/>
        <color theme="3"/>
      </font>
      <fill>
        <patternFill>
          <bgColor theme="9" tint="0.79998168889431442"/>
        </patternFill>
      </fill>
      <border>
        <left/>
        <right/>
        <top/>
        <bottom/>
      </border>
    </dxf>
    <dxf>
      <font>
        <b/>
        <i val="0"/>
        <strike val="0"/>
        <color theme="3"/>
      </font>
      <fill>
        <patternFill>
          <bgColor theme="9" tint="0.79998168889431442"/>
        </patternFill>
      </fill>
      <border>
        <left/>
        <right/>
        <top/>
        <bottom/>
      </border>
    </dxf>
    <dxf>
      <font>
        <b/>
        <i val="0"/>
        <strike val="0"/>
        <color theme="3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b/>
        <i val="0"/>
        <color theme="3"/>
      </font>
      <fill>
        <patternFill>
          <bgColor rgb="FFFFFF00"/>
        </patternFill>
      </fill>
    </dxf>
    <dxf>
      <font>
        <b/>
        <i val="0"/>
        <color theme="3"/>
      </font>
      <fill>
        <patternFill>
          <bgColor rgb="FFFFFF00"/>
        </patternFill>
      </fill>
    </dxf>
    <dxf>
      <font>
        <b/>
        <i val="0"/>
        <strike val="0"/>
        <color theme="3"/>
      </font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76200</xdr:rowOff>
    </xdr:from>
    <xdr:to>
      <xdr:col>3</xdr:col>
      <xdr:colOff>365760</xdr:colOff>
      <xdr:row>4</xdr:row>
      <xdr:rowOff>83820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3DDDB175-8052-A61C-DAAF-E17D50CB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6200"/>
          <a:ext cx="108204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76200</xdr:colOff>
      <xdr:row>90</xdr:row>
      <xdr:rowOff>152400</xdr:rowOff>
    </xdr:from>
    <xdr:to>
      <xdr:col>18</xdr:col>
      <xdr:colOff>91440</xdr:colOff>
      <xdr:row>92</xdr:row>
      <xdr:rowOff>106680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ECAF5CD4-961E-AABA-F0A3-B5DCEA38C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66"/>
        <a:stretch>
          <a:fillRect/>
        </a:stretch>
      </xdr:blipFill>
      <xdr:spPr bwMode="auto">
        <a:xfrm>
          <a:off x="4861560" y="15224760"/>
          <a:ext cx="20269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438150</xdr:colOff>
      <xdr:row>0</xdr:row>
      <xdr:rowOff>38100</xdr:rowOff>
    </xdr:from>
    <xdr:to>
      <xdr:col>34</xdr:col>
      <xdr:colOff>515531</xdr:colOff>
      <xdr:row>3</xdr:row>
      <xdr:rowOff>158781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2CF1FB-EF54-4AC8-B8BC-FBBB479D4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05450" y="38100"/>
          <a:ext cx="2506256" cy="635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03.safelinks.protection.outlook.com/?url=https%3A%2F%2Fpagamentos.reduniq.pt%2Fpayments%2F3123865%2Fcclfil%2F&amp;data=04%7C01%7Cmarisa.mendonca%40unicre.pt%7C54f279d752d64a194a4708d9a90685f2%7C556a503d555b477195fad2009583f021%7C0%7C0%7C637726667751699673%7CUnknown%7CTWFpbGZsb3d8eyJWIjoiMC4wLjAwMDAiLCJQIjoiV2luMzIiLCJBTiI6Ik1haWwiLCJXVCI6Mn0%3D%7C3000&amp;sdata=RykO0T5lW0w%2FpVC9uzmuPhwkXi8kfWn3vE%2FDF3Q7keQ%3D&amp;reserved=0" TargetMode="External"/><Relationship Id="rId1" Type="http://schemas.openxmlformats.org/officeDocument/2006/relationships/hyperlink" Target="mailto:servifil@ccl.fil.p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8857-3FD9-4262-BDD8-B687F0F0044C}">
  <sheetPr codeName="Sheet2"/>
  <dimension ref="A1:AG133"/>
  <sheetViews>
    <sheetView showGridLines="0" tabSelected="1" topLeftCell="A44" zoomScaleNormal="100" workbookViewId="0">
      <selection activeCell="M48" sqref="M48"/>
    </sheetView>
  </sheetViews>
  <sheetFormatPr defaultColWidth="3.28515625" defaultRowHeight="13.15" customHeight="1" x14ac:dyDescent="0.2"/>
  <cols>
    <col min="1" max="1" width="2.7109375" style="76" customWidth="1"/>
    <col min="2" max="2" width="4.42578125" style="11" customWidth="1"/>
    <col min="3" max="5" width="5.7109375" style="11" customWidth="1"/>
    <col min="6" max="6" width="6" style="11" customWidth="1"/>
    <col min="7" max="7" width="5.7109375" style="11" customWidth="1"/>
    <col min="8" max="8" width="5.7109375" style="71" customWidth="1"/>
    <col min="9" max="9" width="5.7109375" style="78" customWidth="1"/>
    <col min="10" max="14" width="5.7109375" style="11" customWidth="1"/>
    <col min="15" max="15" width="7.140625" style="11" customWidth="1"/>
    <col min="16" max="16" width="5" style="11" customWidth="1"/>
    <col min="17" max="17" width="8.5703125" style="11" customWidth="1"/>
    <col min="18" max="18" width="3" style="212" customWidth="1"/>
    <col min="19" max="19" width="2.7109375" style="212" customWidth="1"/>
    <col min="20" max="20" width="9.85546875" style="212" hidden="1" customWidth="1"/>
    <col min="21" max="21" width="4.140625" style="223" hidden="1" customWidth="1"/>
    <col min="22" max="22" width="5.7109375" style="212" hidden="1" customWidth="1"/>
    <col min="23" max="24" width="7" style="212" hidden="1" customWidth="1"/>
    <col min="25" max="25" width="6.140625" style="212" hidden="1" customWidth="1"/>
    <col min="26" max="26" width="7.140625" style="212" hidden="1" customWidth="1"/>
    <col min="27" max="27" width="6" style="212" hidden="1" customWidth="1"/>
    <col min="28" max="28" width="5.7109375" style="212" hidden="1" customWidth="1"/>
    <col min="29" max="29" width="12.5703125" style="212" hidden="1" customWidth="1"/>
    <col min="30" max="30" width="3.85546875" style="212" hidden="1" customWidth="1"/>
    <col min="31" max="33" width="10" style="212" hidden="1" customWidth="1"/>
    <col min="34" max="43" width="10" style="11" customWidth="1"/>
    <col min="44" max="16384" width="3.28515625" style="11"/>
  </cols>
  <sheetData>
    <row r="1" spans="1:33" s="70" customFormat="1" ht="15" customHeight="1" thickTop="1" thickBot="1" x14ac:dyDescent="0.25">
      <c r="A1" s="139"/>
      <c r="B1" s="140"/>
      <c r="C1" s="140"/>
      <c r="D1" s="141"/>
      <c r="E1" s="142"/>
      <c r="F1" s="141"/>
      <c r="G1" s="141"/>
      <c r="H1" s="332" t="s">
        <v>137</v>
      </c>
      <c r="I1" s="332"/>
      <c r="J1" s="332"/>
      <c r="K1" s="333"/>
      <c r="L1" s="327" t="s">
        <v>27</v>
      </c>
      <c r="M1" s="328"/>
      <c r="N1" s="143"/>
      <c r="O1" s="143"/>
      <c r="P1" s="143"/>
      <c r="Q1" s="141"/>
      <c r="R1" s="196"/>
      <c r="S1" s="197"/>
      <c r="T1" s="198" t="s">
        <v>27</v>
      </c>
      <c r="U1" s="199">
        <f>'T1'!$B$12</f>
        <v>3</v>
      </c>
      <c r="V1" s="200" t="s">
        <v>77</v>
      </c>
      <c r="W1" s="201" t="s">
        <v>78</v>
      </c>
      <c r="X1" s="201" t="s">
        <v>102</v>
      </c>
      <c r="Y1" s="201" t="s">
        <v>103</v>
      </c>
      <c r="Z1" s="201" t="s">
        <v>104</v>
      </c>
      <c r="AA1" s="201" t="s">
        <v>105</v>
      </c>
      <c r="AB1" s="202" t="s">
        <v>106</v>
      </c>
      <c r="AC1" s="203"/>
      <c r="AD1" s="204">
        <f>IF($E$12=0,$AD$6,(IF($N$14=$AC$4,$AD$4,(IF($N$14=$AC$5,$AD$5,(IF($E$12=$AC$6,$AD$6,(IF($E$12=$AC$8,$AD$6,(IF($E$12=$AC$7,$AD$6,(IF($E$12=$AC$9,$AD$6,)))))))))))))</f>
        <v>0.23</v>
      </c>
      <c r="AE1" s="205"/>
      <c r="AF1" s="205"/>
      <c r="AG1" s="205"/>
    </row>
    <row r="2" spans="1:33" ht="13.15" customHeight="1" thickTop="1" x14ac:dyDescent="0.2">
      <c r="A2" s="329" t="str">
        <f>'T1'!$H$11</f>
        <v>AUDIOVISUAIS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1"/>
      <c r="T2" s="206" t="s">
        <v>28</v>
      </c>
      <c r="U2" s="207"/>
      <c r="V2" s="208">
        <f>VLOOKUP($U$1,U$3:$V$12,2,)</f>
        <v>0</v>
      </c>
      <c r="W2" s="208">
        <f>VLOOKUP($U$1,$U$3:$W$12,3,)</f>
        <v>0</v>
      </c>
      <c r="X2" s="208">
        <f>VLOOKUP($U$1,$U$3:$X$12,4,)</f>
        <v>0</v>
      </c>
      <c r="Y2" s="208">
        <f>VLOOKUP($U$1,$U$3:Y$12,5,)</f>
        <v>0</v>
      </c>
      <c r="Z2" s="208">
        <f>VLOOKUP($U$1,$U$3:Z$12,6,)</f>
        <v>110</v>
      </c>
      <c r="AA2" s="208">
        <f>VLOOKUP($U$1,$U$3:AA$12,7,)</f>
        <v>187</v>
      </c>
      <c r="AB2" s="209">
        <f>VLOOKUP($U$1,$U$3:AB$12,8)</f>
        <v>352</v>
      </c>
      <c r="AC2" s="210">
        <f>IF($E$12=$AC$6,$AC$4,(IF($E$12=$AC$7,$AC$4,(IF($E$12=$AC$8,$AC$4,(IF($E$12=$AC$9,$AC$4,)))))))</f>
        <v>0</v>
      </c>
      <c r="AD2" s="211"/>
    </row>
    <row r="3" spans="1:33" ht="13.15" customHeight="1" x14ac:dyDescent="0.2">
      <c r="A3" s="329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1"/>
      <c r="T3" s="206" t="s">
        <v>29</v>
      </c>
      <c r="U3" s="213">
        <v>1</v>
      </c>
      <c r="V3" s="214">
        <v>75</v>
      </c>
      <c r="W3" s="214">
        <v>350</v>
      </c>
      <c r="X3" s="214">
        <v>15</v>
      </c>
      <c r="Y3" s="214">
        <v>25</v>
      </c>
      <c r="Z3" s="214">
        <v>50</v>
      </c>
      <c r="AA3" s="214">
        <v>85</v>
      </c>
      <c r="AB3" s="215">
        <v>160</v>
      </c>
      <c r="AC3" s="216">
        <f>IF($E$12=$AC$6,$AC$5,(IF($E$12=$AC$7,$AC$5,(IF($E$12=$AC$8,$AC$5,(IF($E$12=$AC$9,$AC$5,)))))))</f>
        <v>0</v>
      </c>
      <c r="AD3" s="217"/>
    </row>
    <row r="4" spans="1:33" s="63" customFormat="1" ht="13.15" customHeight="1" x14ac:dyDescent="0.2">
      <c r="A4" s="314" t="str">
        <f>'T1'!$H$1</f>
        <v>Prazo de Inscrição:</v>
      </c>
      <c r="B4" s="315"/>
      <c r="C4" s="315"/>
      <c r="D4" s="315"/>
      <c r="E4" s="315"/>
      <c r="F4" s="315"/>
      <c r="G4" s="315"/>
      <c r="H4" s="315"/>
      <c r="I4" s="315"/>
      <c r="J4" s="315"/>
      <c r="K4" s="326">
        <f>'T1'!$C$8</f>
        <v>45597</v>
      </c>
      <c r="L4" s="326"/>
      <c r="M4" s="39"/>
      <c r="N4" s="53"/>
      <c r="O4" s="53"/>
      <c r="P4" s="53"/>
      <c r="Q4" s="53"/>
      <c r="R4" s="218"/>
      <c r="S4" s="219"/>
      <c r="T4" s="220" t="s">
        <v>114</v>
      </c>
      <c r="U4" s="213">
        <v>2</v>
      </c>
      <c r="V4" s="214">
        <v>127.5</v>
      </c>
      <c r="W4" s="214">
        <v>595</v>
      </c>
      <c r="X4" s="214">
        <v>25.5</v>
      </c>
      <c r="Y4" s="214">
        <v>42.5</v>
      </c>
      <c r="Z4" s="214">
        <v>85</v>
      </c>
      <c r="AA4" s="214">
        <v>144.5</v>
      </c>
      <c r="AB4" s="215">
        <v>272</v>
      </c>
      <c r="AC4" s="221" t="s">
        <v>185</v>
      </c>
      <c r="AD4" s="222">
        <v>0.16</v>
      </c>
      <c r="AE4" s="223"/>
      <c r="AF4" s="223"/>
      <c r="AG4" s="223"/>
    </row>
    <row r="5" spans="1:33" ht="13.15" customHeight="1" thickBot="1" x14ac:dyDescent="0.25">
      <c r="A5" s="314" t="str">
        <f>'T1'!$A$17</f>
        <v>21 a 23 de Novembro 2024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219"/>
      <c r="T5" s="224"/>
      <c r="U5" s="213">
        <v>3</v>
      </c>
      <c r="V5" s="214"/>
      <c r="W5" s="214"/>
      <c r="X5" s="214"/>
      <c r="Y5" s="214"/>
      <c r="Z5" s="214">
        <v>110</v>
      </c>
      <c r="AA5" s="214">
        <v>187</v>
      </c>
      <c r="AB5" s="215">
        <v>352</v>
      </c>
      <c r="AC5" s="221" t="s">
        <v>186</v>
      </c>
      <c r="AD5" s="222">
        <v>0.22</v>
      </c>
    </row>
    <row r="6" spans="1:33" s="63" customFormat="1" ht="13.15" customHeight="1" x14ac:dyDescent="0.2">
      <c r="A6" s="290" t="str">
        <f>'T2'!$A$3</f>
        <v>Requisições durante a Montagem e Realização tem um AGRAVAMENTO de 30% e está sujeita à disponibilidade do produto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2"/>
      <c r="T6" s="223"/>
      <c r="U6" s="213">
        <v>4</v>
      </c>
      <c r="V6" s="214">
        <v>198.75</v>
      </c>
      <c r="W6" s="214">
        <v>927.5</v>
      </c>
      <c r="X6" s="214">
        <v>39.75</v>
      </c>
      <c r="Y6" s="214">
        <v>66.25</v>
      </c>
      <c r="Z6" s="214">
        <v>132.5</v>
      </c>
      <c r="AA6" s="214">
        <v>225.25</v>
      </c>
      <c r="AB6" s="215">
        <v>424</v>
      </c>
      <c r="AC6" s="225" t="s">
        <v>190</v>
      </c>
      <c r="AD6" s="226">
        <v>0.23</v>
      </c>
      <c r="AE6" s="223"/>
      <c r="AF6" s="223"/>
      <c r="AG6" s="223"/>
    </row>
    <row r="7" spans="1:33" s="63" customFormat="1" ht="13.15" customHeight="1" x14ac:dyDescent="0.2">
      <c r="A7" s="144"/>
      <c r="B7" s="94"/>
      <c r="C7" s="293" t="str">
        <f>'T2'!$A$8</f>
        <v>A desistência de serviços solicitados só poderá ser feita até ao 4º dia antes do período de montagem, a partir desta data 
não haverá lugar à devolução do valor pago.</v>
      </c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27"/>
      <c r="S7" s="228"/>
      <c r="T7" s="223"/>
      <c r="U7" s="213">
        <v>5</v>
      </c>
      <c r="V7" s="214">
        <v>225</v>
      </c>
      <c r="W7" s="214">
        <v>1050</v>
      </c>
      <c r="X7" s="214">
        <v>45</v>
      </c>
      <c r="Y7" s="214">
        <v>75</v>
      </c>
      <c r="Z7" s="214">
        <v>150</v>
      </c>
      <c r="AA7" s="214">
        <v>255</v>
      </c>
      <c r="AB7" s="215">
        <v>480</v>
      </c>
      <c r="AC7" s="221" t="s">
        <v>191</v>
      </c>
      <c r="AD7" s="211"/>
      <c r="AE7" s="223"/>
      <c r="AF7" s="223"/>
      <c r="AG7" s="223"/>
    </row>
    <row r="8" spans="1:33" ht="13.15" customHeight="1" thickBot="1" x14ac:dyDescent="0.25">
      <c r="A8" s="160"/>
      <c r="B8" s="161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29"/>
      <c r="S8" s="230"/>
      <c r="U8" s="213">
        <v>6</v>
      </c>
      <c r="V8" s="214">
        <v>251.25</v>
      </c>
      <c r="W8" s="214">
        <v>1172.5</v>
      </c>
      <c r="X8" s="214">
        <v>50.25</v>
      </c>
      <c r="Y8" s="214">
        <v>83.75</v>
      </c>
      <c r="Z8" s="214">
        <v>167.5</v>
      </c>
      <c r="AA8" s="214">
        <v>284.75</v>
      </c>
      <c r="AB8" s="215">
        <v>536</v>
      </c>
      <c r="AC8" s="221" t="s">
        <v>192</v>
      </c>
      <c r="AD8" s="211"/>
    </row>
    <row r="9" spans="1:33" ht="13.15" customHeight="1" x14ac:dyDescent="0.2">
      <c r="A9" s="145"/>
      <c r="B9" s="2"/>
      <c r="C9" s="2"/>
      <c r="D9" s="2"/>
      <c r="E9" s="2"/>
      <c r="I9" s="45" t="s">
        <v>7</v>
      </c>
      <c r="J9" s="39" t="str">
        <f>'T1'!$H$21</f>
        <v>Campos Obrigatórios</v>
      </c>
      <c r="K9" s="2"/>
      <c r="L9" s="2"/>
      <c r="M9" s="2"/>
      <c r="N9" s="2"/>
      <c r="O9" s="2"/>
      <c r="P9" s="2"/>
      <c r="S9" s="231"/>
      <c r="U9" s="213">
        <v>7</v>
      </c>
      <c r="V9" s="214">
        <v>273.75</v>
      </c>
      <c r="W9" s="214">
        <v>1277.5</v>
      </c>
      <c r="X9" s="214">
        <v>54.75</v>
      </c>
      <c r="Y9" s="214">
        <v>91.25</v>
      </c>
      <c r="Z9" s="214">
        <v>182.5</v>
      </c>
      <c r="AA9" s="214">
        <v>310.25</v>
      </c>
      <c r="AB9" s="215">
        <v>584</v>
      </c>
      <c r="AC9" s="232" t="s">
        <v>193</v>
      </c>
      <c r="AD9" s="217"/>
    </row>
    <row r="10" spans="1:33" ht="13.15" customHeight="1" x14ac:dyDescent="0.2">
      <c r="A10" s="146"/>
      <c r="B10" s="45" t="s">
        <v>7</v>
      </c>
      <c r="C10" s="32" t="str">
        <f>'T1'!$H$6</f>
        <v>Nº Contribuinte:</v>
      </c>
      <c r="D10" s="32"/>
      <c r="F10" s="295"/>
      <c r="G10" s="295"/>
      <c r="H10" s="295"/>
      <c r="I10" s="295"/>
      <c r="J10" s="295"/>
      <c r="K10" s="33"/>
      <c r="L10" s="34"/>
      <c r="M10" s="34"/>
      <c r="N10" s="34"/>
      <c r="O10" s="34"/>
      <c r="S10" s="231"/>
      <c r="U10" s="213">
        <v>8</v>
      </c>
      <c r="V10" s="214">
        <v>296.25</v>
      </c>
      <c r="W10" s="214">
        <v>1382.5</v>
      </c>
      <c r="X10" s="214">
        <v>59.25</v>
      </c>
      <c r="Y10" s="214">
        <v>98.75</v>
      </c>
      <c r="Z10" s="214">
        <v>197.5</v>
      </c>
      <c r="AA10" s="214">
        <v>335.75</v>
      </c>
      <c r="AB10" s="215">
        <v>632</v>
      </c>
    </row>
    <row r="11" spans="1:33" ht="13.15" customHeight="1" x14ac:dyDescent="0.2">
      <c r="A11" s="146"/>
      <c r="B11" s="45" t="s">
        <v>7</v>
      </c>
      <c r="C11" s="32" t="str">
        <f>'T1'!$J$31</f>
        <v>Nome da Empresa Expositora:</v>
      </c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S11" s="231"/>
      <c r="U11" s="213">
        <v>9</v>
      </c>
      <c r="V11" s="214">
        <v>318.75</v>
      </c>
      <c r="W11" s="214">
        <v>1487.5</v>
      </c>
      <c r="X11" s="214">
        <v>63.75</v>
      </c>
      <c r="Y11" s="214">
        <v>106.25</v>
      </c>
      <c r="Z11" s="214">
        <v>212.5</v>
      </c>
      <c r="AA11" s="214">
        <v>361.25</v>
      </c>
      <c r="AB11" s="215">
        <v>680</v>
      </c>
      <c r="AC11" s="233" t="str">
        <f>IF($L$1="Português",AC12,IF($L$1="English",AC13,IF($L$1="Español",AC14,IF($L$1="Français",AC15,))))</f>
        <v>Campo Obrigatório</v>
      </c>
    </row>
    <row r="12" spans="1:33" s="37" customFormat="1" ht="13.15" customHeight="1" thickBot="1" x14ac:dyDescent="0.25">
      <c r="A12" s="146"/>
      <c r="B12" s="45" t="s">
        <v>7</v>
      </c>
      <c r="C12" s="32" t="str">
        <f>'T1'!$H$31</f>
        <v>Pais:</v>
      </c>
      <c r="D12" s="11"/>
      <c r="E12" s="322"/>
      <c r="F12" s="322"/>
      <c r="G12" s="322"/>
      <c r="H12" s="322"/>
      <c r="I12" s="89"/>
      <c r="J12" s="89"/>
      <c r="K12" s="89"/>
      <c r="L12" s="89"/>
      <c r="M12" s="89"/>
      <c r="N12" s="89"/>
      <c r="O12" s="89"/>
      <c r="P12" s="89"/>
      <c r="Q12" s="89"/>
      <c r="R12" s="212"/>
      <c r="S12" s="231"/>
      <c r="T12" s="234"/>
      <c r="U12" s="235">
        <v>10</v>
      </c>
      <c r="V12" s="236">
        <v>337.5</v>
      </c>
      <c r="W12" s="236">
        <v>1575</v>
      </c>
      <c r="X12" s="236">
        <v>67.5</v>
      </c>
      <c r="Y12" s="236">
        <v>112.5</v>
      </c>
      <c r="Z12" s="236">
        <v>225</v>
      </c>
      <c r="AA12" s="236">
        <v>382.5</v>
      </c>
      <c r="AB12" s="237">
        <v>720</v>
      </c>
      <c r="AC12" s="234" t="s">
        <v>181</v>
      </c>
      <c r="AD12" s="234"/>
      <c r="AE12" s="234"/>
      <c r="AF12" s="234"/>
      <c r="AG12" s="234"/>
    </row>
    <row r="13" spans="1:33" s="37" customFormat="1" ht="11.25" x14ac:dyDescent="0.2">
      <c r="A13" s="146"/>
      <c r="B13" s="16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238"/>
      <c r="S13" s="231"/>
      <c r="T13" s="234"/>
      <c r="U13" s="239"/>
      <c r="V13" s="224"/>
      <c r="W13" s="224"/>
      <c r="X13" s="224"/>
      <c r="Y13" s="224"/>
      <c r="Z13" s="224"/>
      <c r="AA13" s="224"/>
      <c r="AB13" s="224"/>
      <c r="AC13" s="234" t="s">
        <v>182</v>
      </c>
      <c r="AD13" s="234"/>
      <c r="AE13" s="234"/>
      <c r="AF13" s="234"/>
      <c r="AG13" s="234"/>
    </row>
    <row r="14" spans="1:33" s="5" customFormat="1" ht="13.15" customHeight="1" thickBot="1" x14ac:dyDescent="0.25">
      <c r="A14" s="146"/>
      <c r="B14" s="45"/>
      <c r="C14" s="323" t="str">
        <f>'T2'!$A$13</f>
        <v>Se for uma REGIÃO AUTÓNOMA, indique qual:    (Aplica-se apenas às Empresas Portuguesas)</v>
      </c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296"/>
      <c r="O14" s="297"/>
      <c r="Q14" s="89"/>
      <c r="R14" s="212"/>
      <c r="S14" s="231"/>
      <c r="T14" s="234"/>
      <c r="U14" s="240"/>
      <c r="V14" s="241" t="s">
        <v>107</v>
      </c>
      <c r="W14" s="241" t="s">
        <v>108</v>
      </c>
      <c r="X14" s="241" t="s">
        <v>110</v>
      </c>
      <c r="Y14" s="241" t="s">
        <v>109</v>
      </c>
      <c r="Z14" s="241" t="s">
        <v>111</v>
      </c>
      <c r="AA14" s="241" t="s">
        <v>112</v>
      </c>
      <c r="AB14" s="212"/>
      <c r="AC14" s="234" t="s">
        <v>183</v>
      </c>
      <c r="AD14" s="234"/>
      <c r="AE14" s="234"/>
      <c r="AF14" s="234"/>
      <c r="AG14" s="234"/>
    </row>
    <row r="15" spans="1:33" s="5" customFormat="1" ht="13.15" customHeight="1" thickBot="1" x14ac:dyDescent="0.25">
      <c r="A15" s="163"/>
      <c r="B15" s="164"/>
      <c r="C15" s="165"/>
      <c r="D15" s="165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7"/>
      <c r="Q15" s="167"/>
      <c r="R15" s="242"/>
      <c r="S15" s="243"/>
      <c r="T15" s="234"/>
      <c r="U15" s="244"/>
      <c r="V15" s="245">
        <f>VLOOKUP($U$1,$U$16:V$23,2)</f>
        <v>187</v>
      </c>
      <c r="W15" s="245">
        <f>VLOOKUP($U$1,$U$16:W$23,3)</f>
        <v>255</v>
      </c>
      <c r="X15" s="245">
        <f>VLOOKUP($U$1,$U$16:X$23,4)</f>
        <v>25.5</v>
      </c>
      <c r="Y15" s="245">
        <f>VLOOKUP($U$1,$U$16:Y$23,5)</f>
        <v>76.5</v>
      </c>
      <c r="Z15" s="245">
        <f>VLOOKUP($U$1,$U$16:Z$23,6)</f>
        <v>25.5</v>
      </c>
      <c r="AA15" s="245">
        <f>VLOOKUP($U$1,$U$16:AA$23,7)</f>
        <v>17</v>
      </c>
      <c r="AB15" s="234"/>
      <c r="AC15" s="234" t="s">
        <v>184</v>
      </c>
      <c r="AD15" s="234"/>
      <c r="AE15" s="234"/>
      <c r="AF15" s="234"/>
      <c r="AG15" s="234"/>
    </row>
    <row r="16" spans="1:33" s="5" customFormat="1" ht="13.15" customHeight="1" x14ac:dyDescent="0.2">
      <c r="A16" s="147"/>
      <c r="B16" s="39"/>
      <c r="C16" s="9"/>
      <c r="D16" s="9"/>
      <c r="E16" s="9"/>
      <c r="F16" s="9"/>
      <c r="G16" s="9"/>
      <c r="H16" s="9"/>
      <c r="I16" s="19"/>
      <c r="J16" s="37"/>
      <c r="K16" s="37"/>
      <c r="L16" s="37"/>
      <c r="M16" s="37"/>
      <c r="N16" s="37"/>
      <c r="O16" s="37"/>
      <c r="P16" s="37"/>
      <c r="Q16" s="37"/>
      <c r="R16" s="234"/>
      <c r="S16" s="246"/>
      <c r="T16" s="234"/>
      <c r="U16" s="247">
        <v>1</v>
      </c>
      <c r="V16" s="214">
        <v>110</v>
      </c>
      <c r="W16" s="214">
        <v>150</v>
      </c>
      <c r="X16" s="214">
        <v>15</v>
      </c>
      <c r="Y16" s="214">
        <v>45</v>
      </c>
      <c r="Z16" s="214">
        <v>15</v>
      </c>
      <c r="AA16" s="214">
        <v>10</v>
      </c>
      <c r="AB16" s="234"/>
      <c r="AC16" s="234"/>
      <c r="AD16" s="234"/>
      <c r="AE16" s="234"/>
      <c r="AF16" s="234"/>
      <c r="AG16" s="234"/>
    </row>
    <row r="17" spans="1:33" s="5" customFormat="1" ht="13.15" customHeight="1" x14ac:dyDescent="0.2">
      <c r="A17" s="147"/>
      <c r="B17" s="39"/>
      <c r="C17" s="9"/>
      <c r="D17" s="9"/>
      <c r="E17" s="9"/>
      <c r="F17" s="9"/>
      <c r="G17" s="9"/>
      <c r="H17" s="9"/>
      <c r="I17" s="19"/>
      <c r="J17" s="37"/>
      <c r="K17" s="37"/>
      <c r="L17" s="37"/>
      <c r="M17" s="37"/>
      <c r="N17" s="37"/>
      <c r="O17" s="37"/>
      <c r="P17" s="37"/>
      <c r="Q17" s="37"/>
      <c r="R17" s="234"/>
      <c r="S17" s="246"/>
      <c r="T17" s="234"/>
      <c r="U17" s="247">
        <v>3</v>
      </c>
      <c r="V17" s="214">
        <v>187</v>
      </c>
      <c r="W17" s="214">
        <v>255</v>
      </c>
      <c r="X17" s="214">
        <v>25.5</v>
      </c>
      <c r="Y17" s="214">
        <v>76.5</v>
      </c>
      <c r="Z17" s="214">
        <v>25.5</v>
      </c>
      <c r="AA17" s="214">
        <v>17</v>
      </c>
      <c r="AB17" s="234"/>
      <c r="AC17" s="280" t="str">
        <f>IF($L$1="Português",AC18,(IF($L$1="English",AC19,(IF($L$1="Español",AC20,(IF($L$1="Français",AC21)))))))</f>
        <v>(Sob Orçamento)</v>
      </c>
      <c r="AD17" s="234"/>
      <c r="AE17" s="234"/>
      <c r="AF17" s="234"/>
      <c r="AG17" s="234"/>
    </row>
    <row r="18" spans="1:33" s="5" customFormat="1" ht="13.15" customHeight="1" x14ac:dyDescent="0.2">
      <c r="A18" s="147"/>
      <c r="B18" s="82" t="s">
        <v>148</v>
      </c>
      <c r="C18" s="319" t="str">
        <f>'T2'!$A$18</f>
        <v>Todos os serviços/material são fornecidos em regime de aluguer durante o período de realização do Certame e são entregues aos Expositores na última tarde de montagem. 
Preços sob consulta</v>
      </c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234"/>
      <c r="S18" s="246"/>
      <c r="T18" s="234"/>
      <c r="U18" s="247">
        <v>4</v>
      </c>
      <c r="V18" s="214">
        <v>291.5</v>
      </c>
      <c r="W18" s="214">
        <v>397.5</v>
      </c>
      <c r="X18" s="214">
        <v>39.75</v>
      </c>
      <c r="Y18" s="214">
        <v>119.25</v>
      </c>
      <c r="Z18" s="214">
        <v>39.75</v>
      </c>
      <c r="AA18" s="214">
        <v>26.5</v>
      </c>
      <c r="AB18" s="234"/>
      <c r="AC18" s="212" t="s">
        <v>257</v>
      </c>
      <c r="AD18" s="234"/>
      <c r="AE18" s="234"/>
      <c r="AF18" s="234"/>
      <c r="AG18" s="234"/>
    </row>
    <row r="19" spans="1:33" s="5" customFormat="1" ht="27.75" customHeight="1" x14ac:dyDescent="0.2">
      <c r="A19" s="147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234"/>
      <c r="S19" s="246"/>
      <c r="T19" s="234"/>
      <c r="U19" s="247">
        <v>5</v>
      </c>
      <c r="V19" s="214">
        <v>330</v>
      </c>
      <c r="W19" s="214">
        <v>450</v>
      </c>
      <c r="X19" s="214">
        <v>45</v>
      </c>
      <c r="Y19" s="214">
        <v>135</v>
      </c>
      <c r="Z19" s="214">
        <v>45</v>
      </c>
      <c r="AA19" s="214">
        <v>30</v>
      </c>
      <c r="AB19" s="234"/>
      <c r="AC19" s="212" t="s">
        <v>258</v>
      </c>
      <c r="AD19" s="234"/>
      <c r="AE19" s="234"/>
      <c r="AF19" s="234"/>
      <c r="AG19" s="234"/>
    </row>
    <row r="20" spans="1:33" s="5" customFormat="1" ht="13.15" customHeight="1" x14ac:dyDescent="0.2">
      <c r="A20" s="14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234"/>
      <c r="S20" s="246"/>
      <c r="T20" s="234"/>
      <c r="U20" s="247">
        <v>6</v>
      </c>
      <c r="V20" s="214">
        <v>368.5</v>
      </c>
      <c r="W20" s="214">
        <v>502.5</v>
      </c>
      <c r="X20" s="214">
        <v>50.25</v>
      </c>
      <c r="Y20" s="214">
        <v>150.75</v>
      </c>
      <c r="Z20" s="214">
        <v>50.25</v>
      </c>
      <c r="AA20" s="214">
        <v>33.5</v>
      </c>
      <c r="AB20" s="234"/>
      <c r="AC20" s="212" t="s">
        <v>259</v>
      </c>
      <c r="AD20" s="234"/>
      <c r="AE20" s="234"/>
      <c r="AF20" s="234"/>
      <c r="AG20" s="234"/>
    </row>
    <row r="21" spans="1:33" s="5" customFormat="1" ht="13.15" customHeight="1" x14ac:dyDescent="0.2">
      <c r="A21" s="14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234"/>
      <c r="S21" s="246"/>
      <c r="T21" s="234"/>
      <c r="U21" s="247">
        <v>8</v>
      </c>
      <c r="V21" s="214">
        <v>434.5</v>
      </c>
      <c r="W21" s="214">
        <v>592.5</v>
      </c>
      <c r="X21" s="214">
        <v>59.25</v>
      </c>
      <c r="Y21" s="214">
        <v>177.75</v>
      </c>
      <c r="Z21" s="214">
        <v>59.25</v>
      </c>
      <c r="AA21" s="214">
        <v>39.5</v>
      </c>
      <c r="AB21" s="234"/>
      <c r="AC21" s="212" t="s">
        <v>260</v>
      </c>
      <c r="AD21" s="234"/>
      <c r="AE21" s="234"/>
      <c r="AF21" s="234"/>
      <c r="AG21" s="234"/>
    </row>
    <row r="22" spans="1:33" s="5" customFormat="1" ht="13.15" customHeight="1" x14ac:dyDescent="0.2">
      <c r="A22" s="148"/>
      <c r="B22" s="82" t="s">
        <v>148</v>
      </c>
      <c r="C22" s="29" t="str">
        <f>'T1'!$D$11</f>
        <v>PROJECÇÃO DE VÍDEO</v>
      </c>
      <c r="J22" s="30"/>
      <c r="M22" s="12" t="str">
        <f>'T1'!$C$21</f>
        <v>Quant.</v>
      </c>
      <c r="O22" s="318" t="s">
        <v>8</v>
      </c>
      <c r="P22" s="318"/>
      <c r="Q22" s="40" t="str">
        <f>'T1'!$F$31</f>
        <v>Valor</v>
      </c>
      <c r="R22" s="234"/>
      <c r="S22" s="246"/>
      <c r="T22" s="234"/>
      <c r="U22" s="247">
        <v>9</v>
      </c>
      <c r="V22" s="214">
        <v>467.5</v>
      </c>
      <c r="W22" s="214">
        <v>637.5</v>
      </c>
      <c r="X22" s="214">
        <v>63.75</v>
      </c>
      <c r="Y22" s="214">
        <v>191.25</v>
      </c>
      <c r="Z22" s="214">
        <v>63.75</v>
      </c>
      <c r="AA22" s="214">
        <v>42.5</v>
      </c>
      <c r="AB22" s="234"/>
      <c r="AC22" s="234"/>
      <c r="AD22" s="234"/>
      <c r="AE22" s="234"/>
      <c r="AF22" s="234"/>
      <c r="AG22" s="234"/>
    </row>
    <row r="23" spans="1:33" s="5" customFormat="1" ht="13.15" customHeight="1" x14ac:dyDescent="0.2">
      <c r="A23" s="148"/>
      <c r="C23" s="316" t="str">
        <f>'T1'!$F$1</f>
        <v>PACOTE 1</v>
      </c>
      <c r="D23" s="316"/>
      <c r="E23" s="5" t="str">
        <f>'T1'!$J$1</f>
        <v>Projector de vídeo 3000 Alsilumens</v>
      </c>
      <c r="G23" s="65"/>
      <c r="H23" s="65"/>
      <c r="J23" s="30"/>
      <c r="R23" s="234"/>
      <c r="S23" s="246"/>
      <c r="T23" s="234"/>
      <c r="U23" s="247">
        <v>10</v>
      </c>
      <c r="V23" s="214">
        <v>495</v>
      </c>
      <c r="W23" s="214">
        <v>675</v>
      </c>
      <c r="X23" s="214">
        <v>67.5</v>
      </c>
      <c r="Y23" s="214">
        <v>202.5</v>
      </c>
      <c r="Z23" s="214">
        <v>67.5</v>
      </c>
      <c r="AA23" s="214">
        <v>45</v>
      </c>
      <c r="AB23" s="234"/>
      <c r="AC23" s="234"/>
      <c r="AD23" s="234"/>
      <c r="AE23" s="234"/>
      <c r="AF23" s="234"/>
      <c r="AG23" s="234"/>
    </row>
    <row r="24" spans="1:33" s="5" customFormat="1" ht="13.15" customHeight="1" thickBot="1" x14ac:dyDescent="0.25">
      <c r="A24" s="148"/>
      <c r="C24" s="83"/>
      <c r="E24" s="5" t="str">
        <f>'T1'!$J$6</f>
        <v>Écran (2.40m X 1.80m)</v>
      </c>
      <c r="G24" s="65"/>
      <c r="H24" s="5" t="str">
        <f>'T1'!$C$26</f>
        <v>Cabo VGA</v>
      </c>
      <c r="L24" s="86" t="s">
        <v>12</v>
      </c>
      <c r="M24" s="92"/>
      <c r="N24" s="9" t="str">
        <f>'T1'!$F$26</f>
        <v>unid.</v>
      </c>
      <c r="O24" s="309"/>
      <c r="P24" s="309"/>
      <c r="Q24" s="36"/>
      <c r="R24" s="234"/>
      <c r="S24" s="246"/>
      <c r="T24" s="234"/>
      <c r="U24" s="218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</row>
    <row r="25" spans="1:33" s="5" customFormat="1" ht="13.15" customHeight="1" x14ac:dyDescent="0.2">
      <c r="A25" s="148"/>
      <c r="C25" s="83"/>
      <c r="G25" s="65"/>
      <c r="L25" s="86"/>
      <c r="M25" s="86"/>
      <c r="N25" s="86"/>
      <c r="O25" s="123"/>
      <c r="P25" s="123"/>
      <c r="Q25" s="36"/>
      <c r="R25" s="234"/>
      <c r="S25" s="246"/>
      <c r="T25" s="234"/>
      <c r="U25" s="248"/>
      <c r="V25" s="249" t="s">
        <v>2</v>
      </c>
      <c r="W25" s="250">
        <v>32</v>
      </c>
      <c r="X25" s="250">
        <v>40</v>
      </c>
      <c r="Y25" s="250">
        <v>55</v>
      </c>
      <c r="Z25" s="234"/>
      <c r="AA25" s="251"/>
      <c r="AB25" s="234"/>
      <c r="AC25" s="234"/>
      <c r="AD25" s="234"/>
      <c r="AE25" s="234"/>
      <c r="AF25" s="234"/>
      <c r="AG25" s="234"/>
    </row>
    <row r="26" spans="1:33" s="5" customFormat="1" ht="13.15" customHeight="1" thickBot="1" x14ac:dyDescent="0.25">
      <c r="A26" s="148"/>
      <c r="C26" s="316" t="str">
        <f>'T1'!$F$6</f>
        <v>PACOTE 2</v>
      </c>
      <c r="D26" s="316"/>
      <c r="E26" s="5" t="str">
        <f>'T1'!$J$11</f>
        <v>Projector de vídeo 7000 Alsilumens</v>
      </c>
      <c r="H26" s="19"/>
      <c r="J26" s="38"/>
      <c r="L26" s="37"/>
      <c r="O26" s="125"/>
      <c r="R26" s="234"/>
      <c r="S26" s="246"/>
      <c r="T26" s="234"/>
      <c r="U26" s="248"/>
      <c r="V26" s="234"/>
      <c r="W26" s="252">
        <f>Audiovisuais!$G$34</f>
        <v>0</v>
      </c>
      <c r="X26" s="252">
        <f>Audiovisuais!$G$36</f>
        <v>0</v>
      </c>
      <c r="Y26" s="252">
        <f>Audiovisuais!$G$38</f>
        <v>0</v>
      </c>
      <c r="Z26" s="234"/>
      <c r="AA26" s="253" t="str">
        <f>IF($L$1="Português",AA28,IF($L$1="English",AA30,IF($L$1="Español",AA32,IF($L$1="Français",AA34,))))</f>
        <v>PAREDE</v>
      </c>
      <c r="AB26" s="234"/>
      <c r="AC26" s="234"/>
      <c r="AD26" s="234"/>
      <c r="AE26" s="234"/>
      <c r="AF26" s="234"/>
      <c r="AG26" s="234"/>
    </row>
    <row r="27" spans="1:33" s="5" customFormat="1" ht="13.15" customHeight="1" thickTop="1" thickBot="1" x14ac:dyDescent="0.25">
      <c r="A27" s="148"/>
      <c r="C27" s="83"/>
      <c r="E27" s="5" t="str">
        <f>'T1'!$J$16</f>
        <v>Écran (3.00m X 2.30m)</v>
      </c>
      <c r="H27" s="5" t="str">
        <f>'T1'!$C$26</f>
        <v>Cabo VGA</v>
      </c>
      <c r="L27" s="86" t="s">
        <v>21</v>
      </c>
      <c r="M27" s="92"/>
      <c r="N27" s="9" t="str">
        <f>'T1'!$F$26</f>
        <v>unid.</v>
      </c>
      <c r="O27" s="309"/>
      <c r="P27" s="309"/>
      <c r="Q27" s="36"/>
      <c r="R27" s="234"/>
      <c r="S27" s="246"/>
      <c r="T27" s="234"/>
      <c r="U27" s="248"/>
      <c r="V27" s="202"/>
      <c r="W27" s="254"/>
      <c r="X27" s="254"/>
      <c r="Y27" s="254"/>
      <c r="Z27" s="234"/>
      <c r="AA27" s="253" t="str">
        <f>IF($L$1="Português",AA29,IF($L$1="English",AA31,IF($L$1="Español",AA33,IF($L$1="Français",AA35,))))</f>
        <v>PÉ</v>
      </c>
      <c r="AB27" s="234"/>
      <c r="AC27" s="234"/>
      <c r="AD27" s="234"/>
      <c r="AE27" s="234"/>
      <c r="AF27" s="234"/>
      <c r="AG27" s="234"/>
    </row>
    <row r="28" spans="1:33" s="5" customFormat="1" ht="13.15" customHeight="1" x14ac:dyDescent="0.2">
      <c r="A28" s="148"/>
      <c r="C28" s="83"/>
      <c r="H28" s="19"/>
      <c r="J28" s="27"/>
      <c r="L28" s="76"/>
      <c r="M28" s="9"/>
      <c r="N28" s="35"/>
      <c r="O28" s="125"/>
      <c r="Q28" s="36"/>
      <c r="R28" s="234"/>
      <c r="S28" s="246"/>
      <c r="T28" s="234"/>
      <c r="U28" s="248"/>
      <c r="V28" s="255">
        <v>1</v>
      </c>
      <c r="W28" s="206">
        <f t="shared" ref="W28:W57" si="0">IF($G$34=0,0,V28)</f>
        <v>0</v>
      </c>
      <c r="X28" s="206">
        <f t="shared" ref="X28:X57" si="1">IF($G$36=0,0,V28)</f>
        <v>0</v>
      </c>
      <c r="Y28" s="206">
        <f t="shared" ref="Y28:Y57" si="2">IF($G$38=0,0,V28)</f>
        <v>0</v>
      </c>
      <c r="Z28" s="234"/>
      <c r="AA28" s="256" t="s">
        <v>5</v>
      </c>
      <c r="AB28" s="234"/>
      <c r="AC28" s="234"/>
      <c r="AD28" s="234"/>
      <c r="AE28" s="234"/>
      <c r="AF28" s="234"/>
      <c r="AG28" s="234"/>
    </row>
    <row r="29" spans="1:33" s="5" customFormat="1" ht="13.15" customHeight="1" thickBot="1" x14ac:dyDescent="0.25">
      <c r="A29" s="148"/>
      <c r="C29" s="316" t="str">
        <f>'T1'!$F$36</f>
        <v>LEITORES</v>
      </c>
      <c r="D29" s="316"/>
      <c r="E29" s="5" t="str">
        <f>'T1'!$D$1</f>
        <v>Leitor de DVD</v>
      </c>
      <c r="F29" s="29"/>
      <c r="H29" s="19"/>
      <c r="J29" s="27"/>
      <c r="L29" s="86" t="s">
        <v>6</v>
      </c>
      <c r="M29" s="92"/>
      <c r="N29" s="9" t="str">
        <f>'T1'!$F$26</f>
        <v>unid.</v>
      </c>
      <c r="O29" s="309"/>
      <c r="P29" s="309"/>
      <c r="Q29" s="36"/>
      <c r="R29" s="234"/>
      <c r="S29" s="246"/>
      <c r="T29" s="234"/>
      <c r="U29" s="248"/>
      <c r="V29" s="255">
        <v>2</v>
      </c>
      <c r="W29" s="206">
        <f t="shared" si="0"/>
        <v>0</v>
      </c>
      <c r="X29" s="206">
        <f t="shared" si="1"/>
        <v>0</v>
      </c>
      <c r="Y29" s="206">
        <f t="shared" si="2"/>
        <v>0</v>
      </c>
      <c r="Z29" s="234"/>
      <c r="AA29" s="257" t="s">
        <v>240</v>
      </c>
      <c r="AB29" s="234"/>
      <c r="AC29" s="234"/>
      <c r="AD29" s="234"/>
      <c r="AE29" s="234"/>
      <c r="AF29" s="234"/>
      <c r="AG29" s="234"/>
    </row>
    <row r="30" spans="1:33" s="5" customFormat="1" ht="13.15" customHeight="1" x14ac:dyDescent="0.2">
      <c r="A30" s="148"/>
      <c r="H30" s="19"/>
      <c r="L30" s="37"/>
      <c r="O30" s="125"/>
      <c r="R30" s="234"/>
      <c r="S30" s="246"/>
      <c r="T30" s="234"/>
      <c r="U30" s="248"/>
      <c r="V30" s="255">
        <v>3</v>
      </c>
      <c r="W30" s="206">
        <f t="shared" si="0"/>
        <v>0</v>
      </c>
      <c r="X30" s="206">
        <f t="shared" si="1"/>
        <v>0</v>
      </c>
      <c r="Y30" s="206">
        <f t="shared" si="2"/>
        <v>0</v>
      </c>
      <c r="Z30" s="234"/>
      <c r="AA30" s="258" t="s">
        <v>47</v>
      </c>
      <c r="AB30" s="234"/>
      <c r="AC30" s="234"/>
      <c r="AD30" s="234"/>
      <c r="AE30" s="234"/>
      <c r="AF30" s="234"/>
      <c r="AG30" s="234"/>
    </row>
    <row r="31" spans="1:33" s="5" customFormat="1" ht="13.15" customHeight="1" thickBot="1" x14ac:dyDescent="0.25">
      <c r="A31" s="148"/>
      <c r="E31" s="5" t="str">
        <f>'T1'!$D$6</f>
        <v>Leitor de Bluray</v>
      </c>
      <c r="H31" s="19"/>
      <c r="L31" s="86" t="s">
        <v>14</v>
      </c>
      <c r="M31" s="92"/>
      <c r="N31" s="9" t="str">
        <f>'T1'!$F$26</f>
        <v>unid.</v>
      </c>
      <c r="O31" s="309"/>
      <c r="P31" s="309"/>
      <c r="Q31" s="36"/>
      <c r="R31" s="234"/>
      <c r="S31" s="246"/>
      <c r="T31" s="234"/>
      <c r="U31" s="248"/>
      <c r="V31" s="255">
        <v>4</v>
      </c>
      <c r="W31" s="206">
        <f t="shared" si="0"/>
        <v>0</v>
      </c>
      <c r="X31" s="206">
        <f t="shared" si="1"/>
        <v>0</v>
      </c>
      <c r="Y31" s="206">
        <f t="shared" si="2"/>
        <v>0</v>
      </c>
      <c r="Z31" s="234"/>
      <c r="AA31" s="258" t="s">
        <v>242</v>
      </c>
      <c r="AB31" s="234"/>
      <c r="AC31" s="234"/>
      <c r="AD31" s="234"/>
      <c r="AE31" s="234"/>
      <c r="AF31" s="234"/>
      <c r="AG31" s="234"/>
    </row>
    <row r="32" spans="1:33" s="5" customFormat="1" ht="13.15" customHeight="1" x14ac:dyDescent="0.2">
      <c r="A32" s="148"/>
      <c r="H32" s="19"/>
      <c r="L32" s="86"/>
      <c r="M32" s="86"/>
      <c r="N32" s="86"/>
      <c r="O32" s="123"/>
      <c r="P32" s="123"/>
      <c r="Q32" s="36"/>
      <c r="R32" s="234"/>
      <c r="S32" s="246"/>
      <c r="T32" s="234"/>
      <c r="U32" s="248"/>
      <c r="V32" s="255">
        <v>5</v>
      </c>
      <c r="W32" s="206">
        <f t="shared" si="0"/>
        <v>0</v>
      </c>
      <c r="X32" s="206">
        <f t="shared" si="1"/>
        <v>0</v>
      </c>
      <c r="Y32" s="206">
        <f t="shared" si="2"/>
        <v>0</v>
      </c>
      <c r="Z32" s="234"/>
      <c r="AA32" s="256" t="s">
        <v>49</v>
      </c>
      <c r="AB32" s="234"/>
      <c r="AC32" s="234"/>
      <c r="AD32" s="234"/>
      <c r="AE32" s="234"/>
      <c r="AF32" s="234"/>
      <c r="AG32" s="234"/>
    </row>
    <row r="33" spans="1:33" s="5" customFormat="1" ht="13.15" customHeight="1" x14ac:dyDescent="0.2">
      <c r="A33" s="148"/>
      <c r="C33" s="316" t="str">
        <f>'T1'!$F$16</f>
        <v>MONITORES</v>
      </c>
      <c r="D33" s="316"/>
      <c r="G33" s="313" t="str">
        <f>'T1'!$D$21</f>
        <v>Tipo de suporte</v>
      </c>
      <c r="H33" s="313"/>
      <c r="I33" s="19"/>
      <c r="L33" s="37"/>
      <c r="O33" s="125"/>
      <c r="R33" s="234"/>
      <c r="S33" s="246"/>
      <c r="T33" s="234"/>
      <c r="U33" s="248"/>
      <c r="V33" s="255">
        <v>6</v>
      </c>
      <c r="W33" s="206">
        <f t="shared" si="0"/>
        <v>0</v>
      </c>
      <c r="X33" s="206">
        <f t="shared" si="1"/>
        <v>0</v>
      </c>
      <c r="Y33" s="206">
        <f t="shared" si="2"/>
        <v>0</v>
      </c>
      <c r="Z33" s="234"/>
      <c r="AA33" s="256" t="s">
        <v>48</v>
      </c>
      <c r="AB33" s="234"/>
      <c r="AC33" s="234"/>
      <c r="AD33" s="234"/>
      <c r="AE33" s="234"/>
      <c r="AF33" s="234"/>
      <c r="AG33" s="234"/>
    </row>
    <row r="34" spans="1:33" s="5" customFormat="1" ht="13.15" customHeight="1" thickBot="1" x14ac:dyDescent="0.25">
      <c r="A34" s="148"/>
      <c r="E34" s="5" t="s">
        <v>16</v>
      </c>
      <c r="G34" s="320"/>
      <c r="H34" s="321"/>
      <c r="L34" s="86" t="s">
        <v>13</v>
      </c>
      <c r="M34" s="92"/>
      <c r="N34" s="9" t="str">
        <f>'T1'!$F$26</f>
        <v>unid.</v>
      </c>
      <c r="O34" s="309">
        <f>Audiovisuais!$Z$2</f>
        <v>110</v>
      </c>
      <c r="P34" s="309"/>
      <c r="Q34" s="36">
        <f>SUM(O34*M34)</f>
        <v>0</v>
      </c>
      <c r="R34" s="234"/>
      <c r="S34" s="246"/>
      <c r="T34" s="234"/>
      <c r="U34" s="248"/>
      <c r="V34" s="255">
        <v>7</v>
      </c>
      <c r="W34" s="206">
        <f t="shared" si="0"/>
        <v>0</v>
      </c>
      <c r="X34" s="206">
        <f t="shared" si="1"/>
        <v>0</v>
      </c>
      <c r="Y34" s="206">
        <f t="shared" si="2"/>
        <v>0</v>
      </c>
      <c r="Z34" s="234"/>
      <c r="AA34" s="259" t="s">
        <v>131</v>
      </c>
      <c r="AB34" s="234"/>
      <c r="AC34" s="234"/>
      <c r="AD34" s="234"/>
      <c r="AE34" s="234"/>
      <c r="AF34" s="234"/>
      <c r="AG34" s="234"/>
    </row>
    <row r="35" spans="1:33" s="5" customFormat="1" ht="13.15" customHeight="1" x14ac:dyDescent="0.2">
      <c r="A35" s="147"/>
      <c r="B35" s="37"/>
      <c r="C35" s="37"/>
      <c r="D35" s="39"/>
      <c r="E35" s="39"/>
      <c r="F35" s="41"/>
      <c r="G35" s="39"/>
      <c r="H35" s="39"/>
      <c r="I35" s="37"/>
      <c r="J35" s="37"/>
      <c r="K35" s="37"/>
      <c r="L35" s="310">
        <f>IF($M$34&gt;0,0,IF($G$34&gt;0,$AC$11,))</f>
        <v>0</v>
      </c>
      <c r="M35" s="310"/>
      <c r="N35" s="310"/>
      <c r="O35" s="126"/>
      <c r="P35" s="37"/>
      <c r="Q35" s="36"/>
      <c r="R35" s="234"/>
      <c r="S35" s="246"/>
      <c r="T35" s="234"/>
      <c r="U35" s="248"/>
      <c r="V35" s="255">
        <v>8</v>
      </c>
      <c r="W35" s="206">
        <f t="shared" si="0"/>
        <v>0</v>
      </c>
      <c r="X35" s="206">
        <f t="shared" si="1"/>
        <v>0</v>
      </c>
      <c r="Y35" s="206">
        <f t="shared" si="2"/>
        <v>0</v>
      </c>
      <c r="Z35" s="234"/>
      <c r="AA35" s="260" t="s">
        <v>241</v>
      </c>
      <c r="AB35" s="234"/>
      <c r="AC35" s="234"/>
      <c r="AD35" s="234"/>
      <c r="AE35" s="234"/>
      <c r="AF35" s="234"/>
      <c r="AG35" s="234"/>
    </row>
    <row r="36" spans="1:33" s="5" customFormat="1" ht="13.15" customHeight="1" thickBot="1" x14ac:dyDescent="0.25">
      <c r="A36" s="148"/>
      <c r="E36" s="5" t="s">
        <v>17</v>
      </c>
      <c r="G36" s="320"/>
      <c r="H36" s="321"/>
      <c r="L36" s="86" t="s">
        <v>15</v>
      </c>
      <c r="M36" s="92"/>
      <c r="N36" s="9" t="str">
        <f>'T1'!$F$26</f>
        <v>unid.</v>
      </c>
      <c r="O36" s="309">
        <f>Audiovisuais!$AA$2</f>
        <v>187</v>
      </c>
      <c r="P36" s="309"/>
      <c r="Q36" s="36">
        <f>SUM(O36*M36)</f>
        <v>0</v>
      </c>
      <c r="R36" s="234"/>
      <c r="S36" s="246"/>
      <c r="T36" s="234"/>
      <c r="U36" s="248"/>
      <c r="V36" s="255">
        <v>9</v>
      </c>
      <c r="W36" s="206">
        <f t="shared" si="0"/>
        <v>0</v>
      </c>
      <c r="X36" s="206">
        <f t="shared" si="1"/>
        <v>0</v>
      </c>
      <c r="Y36" s="206">
        <f t="shared" si="2"/>
        <v>0</v>
      </c>
      <c r="Z36" s="234"/>
      <c r="AA36" s="234"/>
      <c r="AB36" s="234"/>
      <c r="AC36" s="234"/>
      <c r="AD36" s="234"/>
      <c r="AE36" s="234"/>
      <c r="AF36" s="234"/>
      <c r="AG36" s="234"/>
    </row>
    <row r="37" spans="1:33" s="5" customFormat="1" ht="13.15" customHeight="1" x14ac:dyDescent="0.2">
      <c r="A37" s="148"/>
      <c r="H37" s="19"/>
      <c r="L37" s="310">
        <f>IF($M$36&gt;0,0,IF($G$36&gt;0,$AC$11,))</f>
        <v>0</v>
      </c>
      <c r="M37" s="310"/>
      <c r="N37" s="310"/>
      <c r="O37" s="123"/>
      <c r="Q37" s="36"/>
      <c r="R37" s="234"/>
      <c r="S37" s="246"/>
      <c r="T37" s="234"/>
      <c r="U37" s="248"/>
      <c r="V37" s="255">
        <v>10</v>
      </c>
      <c r="W37" s="206">
        <f t="shared" si="0"/>
        <v>0</v>
      </c>
      <c r="X37" s="206">
        <f t="shared" si="1"/>
        <v>0</v>
      </c>
      <c r="Y37" s="206">
        <f t="shared" si="2"/>
        <v>0</v>
      </c>
      <c r="Z37" s="234"/>
      <c r="AA37" s="234"/>
      <c r="AB37" s="234"/>
      <c r="AC37" s="234"/>
      <c r="AD37" s="234"/>
      <c r="AE37" s="234"/>
      <c r="AF37" s="234"/>
      <c r="AG37" s="234"/>
    </row>
    <row r="38" spans="1:33" s="5" customFormat="1" ht="13.15" customHeight="1" thickBot="1" x14ac:dyDescent="0.25">
      <c r="A38" s="148"/>
      <c r="E38" s="5" t="s">
        <v>18</v>
      </c>
      <c r="G38" s="320"/>
      <c r="H38" s="321"/>
      <c r="L38" s="86">
        <v>409103</v>
      </c>
      <c r="M38" s="92"/>
      <c r="N38" s="9" t="str">
        <f>'T1'!$F$26</f>
        <v>unid.</v>
      </c>
      <c r="O38" s="309">
        <f>Audiovisuais!$AB$2</f>
        <v>352</v>
      </c>
      <c r="P38" s="309"/>
      <c r="Q38" s="36">
        <f>SUM(O38*M38)</f>
        <v>0</v>
      </c>
      <c r="R38" s="234"/>
      <c r="S38" s="246"/>
      <c r="T38" s="234"/>
      <c r="U38" s="248"/>
      <c r="V38" s="255">
        <v>11</v>
      </c>
      <c r="W38" s="206">
        <f t="shared" si="0"/>
        <v>0</v>
      </c>
      <c r="X38" s="206">
        <f t="shared" si="1"/>
        <v>0</v>
      </c>
      <c r="Y38" s="206">
        <f t="shared" si="2"/>
        <v>0</v>
      </c>
      <c r="Z38" s="234"/>
      <c r="AA38" s="234"/>
      <c r="AB38" s="234"/>
      <c r="AC38" s="234"/>
      <c r="AD38" s="234"/>
      <c r="AE38" s="234"/>
      <c r="AF38" s="234"/>
      <c r="AG38" s="234"/>
    </row>
    <row r="39" spans="1:33" s="5" customFormat="1" ht="13.15" customHeight="1" x14ac:dyDescent="0.2">
      <c r="A39" s="148"/>
      <c r="G39" s="102"/>
      <c r="H39" s="102"/>
      <c r="L39" s="310">
        <f>IF($M$38&gt;0,0,IF($G$38&gt;0,$AC$11,))</f>
        <v>0</v>
      </c>
      <c r="M39" s="310"/>
      <c r="N39" s="310"/>
      <c r="O39" s="123"/>
      <c r="P39" s="123"/>
      <c r="Q39" s="36"/>
      <c r="R39" s="234"/>
      <c r="S39" s="246"/>
      <c r="T39" s="234"/>
      <c r="U39" s="248"/>
      <c r="V39" s="255">
        <v>12</v>
      </c>
      <c r="W39" s="206">
        <f t="shared" si="0"/>
        <v>0</v>
      </c>
      <c r="X39" s="206">
        <f t="shared" si="1"/>
        <v>0</v>
      </c>
      <c r="Y39" s="206">
        <f t="shared" si="2"/>
        <v>0</v>
      </c>
      <c r="Z39" s="234"/>
      <c r="AA39" s="234"/>
      <c r="AB39" s="234"/>
      <c r="AC39" s="234"/>
      <c r="AD39" s="234"/>
      <c r="AE39" s="234"/>
      <c r="AF39" s="234"/>
      <c r="AG39" s="234"/>
    </row>
    <row r="40" spans="1:33" s="5" customFormat="1" ht="13.15" customHeight="1" x14ac:dyDescent="0.2">
      <c r="A40" s="148"/>
      <c r="G40" s="102"/>
      <c r="H40" s="102"/>
      <c r="L40" s="86"/>
      <c r="M40" s="101"/>
      <c r="N40" s="9"/>
      <c r="O40" s="123"/>
      <c r="P40" s="123"/>
      <c r="Q40" s="36"/>
      <c r="R40" s="234"/>
      <c r="S40" s="246"/>
      <c r="T40" s="234"/>
      <c r="U40" s="248"/>
      <c r="V40" s="255">
        <v>13</v>
      </c>
      <c r="W40" s="206">
        <f t="shared" si="0"/>
        <v>0</v>
      </c>
      <c r="X40" s="206">
        <f t="shared" si="1"/>
        <v>0</v>
      </c>
      <c r="Y40" s="206">
        <f t="shared" si="2"/>
        <v>0</v>
      </c>
      <c r="Z40" s="234"/>
      <c r="AA40" s="234"/>
      <c r="AB40" s="234"/>
      <c r="AC40" s="234"/>
      <c r="AD40" s="234"/>
      <c r="AE40" s="234"/>
      <c r="AF40" s="234"/>
      <c r="AG40" s="234"/>
    </row>
    <row r="41" spans="1:33" s="5" customFormat="1" ht="13.15" customHeight="1" x14ac:dyDescent="0.2">
      <c r="A41" s="148"/>
      <c r="B41" s="82" t="s">
        <v>148</v>
      </c>
      <c r="C41" s="29" t="str">
        <f>'T1'!$D$16</f>
        <v>SONORIZAÇÃO</v>
      </c>
      <c r="H41" s="19"/>
      <c r="J41" s="27"/>
      <c r="L41" s="19"/>
      <c r="M41" s="9"/>
      <c r="N41" s="35"/>
      <c r="Q41" s="36"/>
      <c r="R41" s="234"/>
      <c r="S41" s="246"/>
      <c r="T41" s="234"/>
      <c r="U41" s="248"/>
      <c r="V41" s="255">
        <v>14</v>
      </c>
      <c r="W41" s="206">
        <f t="shared" si="0"/>
        <v>0</v>
      </c>
      <c r="X41" s="206">
        <f t="shared" si="1"/>
        <v>0</v>
      </c>
      <c r="Y41" s="206">
        <f t="shared" si="2"/>
        <v>0</v>
      </c>
      <c r="Z41" s="234"/>
      <c r="AA41" s="234"/>
      <c r="AB41" s="234"/>
      <c r="AC41" s="234"/>
      <c r="AD41" s="234"/>
      <c r="AE41" s="234"/>
      <c r="AF41" s="234"/>
      <c r="AG41" s="234"/>
    </row>
    <row r="42" spans="1:33" s="5" customFormat="1" ht="13.15" customHeight="1" thickBot="1" x14ac:dyDescent="0.25">
      <c r="A42" s="148"/>
      <c r="C42" s="316" t="str">
        <f>'T1'!$A$37</f>
        <v>SOM BASE</v>
      </c>
      <c r="D42" s="316"/>
      <c r="E42" s="312" t="str">
        <f>'T2'!$A$23</f>
        <v>Kit de som com 2 colunas, Amplificador, Mesa de Áudio e Emissor de Mão</v>
      </c>
      <c r="F42" s="312"/>
      <c r="G42" s="312"/>
      <c r="H42" s="312"/>
      <c r="I42" s="312"/>
      <c r="J42" s="312"/>
      <c r="L42" s="86" t="s">
        <v>23</v>
      </c>
      <c r="M42" s="92"/>
      <c r="N42" s="9" t="str">
        <f>'T1'!$F$26</f>
        <v>unid.</v>
      </c>
      <c r="O42" s="309">
        <v>242</v>
      </c>
      <c r="P42" s="309"/>
      <c r="Q42" s="36">
        <f>SUM(O42*M42)</f>
        <v>0</v>
      </c>
      <c r="R42" s="234"/>
      <c r="S42" s="246"/>
      <c r="T42" s="234"/>
      <c r="U42" s="248"/>
      <c r="V42" s="255">
        <v>15</v>
      </c>
      <c r="W42" s="206">
        <f t="shared" si="0"/>
        <v>0</v>
      </c>
      <c r="X42" s="206">
        <f t="shared" si="1"/>
        <v>0</v>
      </c>
      <c r="Y42" s="206">
        <f t="shared" si="2"/>
        <v>0</v>
      </c>
      <c r="Z42" s="234"/>
      <c r="AA42" s="234"/>
      <c r="AB42" s="234"/>
      <c r="AC42" s="234"/>
      <c r="AD42" s="234"/>
      <c r="AE42" s="234"/>
      <c r="AF42" s="234"/>
      <c r="AG42" s="234"/>
    </row>
    <row r="43" spans="1:33" s="5" customFormat="1" ht="13.15" customHeight="1" x14ac:dyDescent="0.2">
      <c r="A43" s="148"/>
      <c r="E43" s="312"/>
      <c r="F43" s="312"/>
      <c r="G43" s="312"/>
      <c r="H43" s="312"/>
      <c r="I43" s="312"/>
      <c r="J43" s="312"/>
      <c r="L43" s="27"/>
      <c r="M43" s="19"/>
      <c r="N43" s="19"/>
      <c r="O43" s="35"/>
      <c r="R43" s="234"/>
      <c r="S43" s="246"/>
      <c r="T43" s="234"/>
      <c r="U43" s="248"/>
      <c r="V43" s="255">
        <v>16</v>
      </c>
      <c r="W43" s="206">
        <f t="shared" si="0"/>
        <v>0</v>
      </c>
      <c r="X43" s="206">
        <f t="shared" si="1"/>
        <v>0</v>
      </c>
      <c r="Y43" s="206">
        <f t="shared" si="2"/>
        <v>0</v>
      </c>
      <c r="Z43" s="234"/>
      <c r="AA43" s="234"/>
      <c r="AB43" s="234"/>
      <c r="AC43" s="234"/>
      <c r="AD43" s="234"/>
      <c r="AE43" s="234"/>
      <c r="AF43" s="234"/>
      <c r="AG43" s="234"/>
    </row>
    <row r="44" spans="1:33" s="5" customFormat="1" ht="13.15" customHeight="1" x14ac:dyDescent="0.2">
      <c r="A44" s="148"/>
      <c r="E44" s="122"/>
      <c r="F44" s="122"/>
      <c r="G44" s="122"/>
      <c r="H44" s="122"/>
      <c r="I44" s="122"/>
      <c r="J44" s="122"/>
      <c r="L44" s="27"/>
      <c r="M44" s="19"/>
      <c r="N44" s="19"/>
      <c r="O44" s="35"/>
      <c r="R44" s="234"/>
      <c r="S44" s="246"/>
      <c r="T44" s="234"/>
      <c r="U44" s="248"/>
      <c r="V44" s="255">
        <v>17</v>
      </c>
      <c r="W44" s="206">
        <f t="shared" si="0"/>
        <v>0</v>
      </c>
      <c r="X44" s="206">
        <f t="shared" si="1"/>
        <v>0</v>
      </c>
      <c r="Y44" s="206">
        <f t="shared" si="2"/>
        <v>0</v>
      </c>
      <c r="Z44" s="234"/>
      <c r="AA44" s="234"/>
      <c r="AB44" s="234"/>
      <c r="AC44" s="234"/>
      <c r="AD44" s="234"/>
      <c r="AE44" s="234"/>
      <c r="AF44" s="234"/>
      <c r="AG44" s="234"/>
    </row>
    <row r="45" spans="1:33" s="5" customFormat="1" ht="13.15" customHeight="1" thickBot="1" x14ac:dyDescent="0.25">
      <c r="A45" s="148"/>
      <c r="E45" s="311" t="str">
        <f>'T2'!$A$28</f>
        <v>Kit de som com 4 colunas, Amplificador, Mesa de Áudio e Emissor de Mão</v>
      </c>
      <c r="F45" s="311"/>
      <c r="G45" s="311"/>
      <c r="H45" s="311"/>
      <c r="I45" s="311"/>
      <c r="J45" s="311"/>
      <c r="L45" s="86" t="s">
        <v>24</v>
      </c>
      <c r="M45" s="92"/>
      <c r="N45" s="9" t="str">
        <f>'T1'!$F$26</f>
        <v>unid.</v>
      </c>
      <c r="O45" s="309">
        <v>330</v>
      </c>
      <c r="P45" s="309"/>
      <c r="Q45" s="36">
        <f>SUM(O45*M45)</f>
        <v>0</v>
      </c>
      <c r="R45" s="234"/>
      <c r="S45" s="246"/>
      <c r="T45" s="234"/>
      <c r="U45" s="248"/>
      <c r="V45" s="255">
        <v>18</v>
      </c>
      <c r="W45" s="206">
        <f t="shared" si="0"/>
        <v>0</v>
      </c>
      <c r="X45" s="206">
        <f t="shared" si="1"/>
        <v>0</v>
      </c>
      <c r="Y45" s="206">
        <f t="shared" si="2"/>
        <v>0</v>
      </c>
      <c r="Z45" s="234"/>
      <c r="AA45" s="234"/>
      <c r="AB45" s="234"/>
      <c r="AC45" s="234"/>
      <c r="AD45" s="234"/>
      <c r="AE45" s="234"/>
      <c r="AF45" s="234"/>
      <c r="AG45" s="234"/>
    </row>
    <row r="46" spans="1:33" s="5" customFormat="1" ht="13.15" customHeight="1" x14ac:dyDescent="0.2">
      <c r="A46" s="148"/>
      <c r="E46" s="311"/>
      <c r="F46" s="311"/>
      <c r="G46" s="311"/>
      <c r="H46" s="311"/>
      <c r="I46" s="311"/>
      <c r="J46" s="311"/>
      <c r="L46" s="19"/>
      <c r="M46" s="19"/>
      <c r="O46" s="35"/>
      <c r="Q46" s="36"/>
      <c r="R46" s="234"/>
      <c r="S46" s="246"/>
      <c r="T46" s="234"/>
      <c r="U46" s="248"/>
      <c r="V46" s="255">
        <v>19</v>
      </c>
      <c r="W46" s="206">
        <f t="shared" si="0"/>
        <v>0</v>
      </c>
      <c r="X46" s="206">
        <f t="shared" si="1"/>
        <v>0</v>
      </c>
      <c r="Y46" s="206">
        <f t="shared" si="2"/>
        <v>0</v>
      </c>
      <c r="Z46" s="234"/>
      <c r="AA46" s="234"/>
      <c r="AB46" s="234"/>
      <c r="AC46" s="234"/>
      <c r="AD46" s="234"/>
      <c r="AE46" s="234"/>
      <c r="AF46" s="234"/>
      <c r="AG46" s="234"/>
    </row>
    <row r="47" spans="1:33" s="3" customFormat="1" ht="13.15" customHeight="1" x14ac:dyDescent="0.2">
      <c r="A47" s="148"/>
      <c r="B47" s="5"/>
      <c r="C47" s="5"/>
      <c r="D47" s="5"/>
      <c r="E47" s="122"/>
      <c r="F47" s="122"/>
      <c r="G47" s="122"/>
      <c r="H47" s="122"/>
      <c r="I47" s="122"/>
      <c r="J47" s="122"/>
      <c r="K47" s="5"/>
      <c r="L47" s="19"/>
      <c r="M47" s="19"/>
      <c r="N47" s="5"/>
      <c r="O47" s="35"/>
      <c r="P47" s="5"/>
      <c r="Q47" s="36"/>
      <c r="R47" s="234"/>
      <c r="S47" s="246"/>
      <c r="T47" s="212"/>
      <c r="U47" s="248"/>
      <c r="V47" s="255">
        <v>20</v>
      </c>
      <c r="W47" s="206">
        <f t="shared" si="0"/>
        <v>0</v>
      </c>
      <c r="X47" s="206">
        <f t="shared" si="1"/>
        <v>0</v>
      </c>
      <c r="Y47" s="206">
        <f t="shared" si="2"/>
        <v>0</v>
      </c>
      <c r="Z47" s="234"/>
      <c r="AA47" s="234"/>
      <c r="AB47" s="234"/>
      <c r="AC47" s="234"/>
      <c r="AD47" s="234"/>
      <c r="AE47" s="234"/>
      <c r="AF47" s="212"/>
      <c r="AG47" s="212"/>
    </row>
    <row r="48" spans="1:33" s="3" customFormat="1" ht="13.15" customHeight="1" thickBot="1" x14ac:dyDescent="0.25">
      <c r="A48" s="148"/>
      <c r="B48" s="5"/>
      <c r="C48" s="316" t="str">
        <f>'T1'!$D$26</f>
        <v>MICROFONES</v>
      </c>
      <c r="D48" s="316"/>
      <c r="E48" s="5" t="str">
        <f>'T1'!$J$21</f>
        <v>Microfone com fio (Mesa, Tripé ou Púlpito)</v>
      </c>
      <c r="F48" s="5"/>
      <c r="G48" s="5"/>
      <c r="H48" s="19"/>
      <c r="I48" s="5"/>
      <c r="J48" s="5"/>
      <c r="K48" s="5"/>
      <c r="L48" s="86" t="s">
        <v>97</v>
      </c>
      <c r="M48" s="92"/>
      <c r="N48" s="9" t="str">
        <f>'T1'!$F$26</f>
        <v>unid.</v>
      </c>
      <c r="O48" s="309">
        <v>33</v>
      </c>
      <c r="P48" s="309"/>
      <c r="Q48" s="36">
        <f>SUM(O48*M48)</f>
        <v>0</v>
      </c>
      <c r="R48" s="234"/>
      <c r="S48" s="246"/>
      <c r="T48" s="212"/>
      <c r="U48" s="248"/>
      <c r="V48" s="255">
        <v>21</v>
      </c>
      <c r="W48" s="206">
        <f t="shared" si="0"/>
        <v>0</v>
      </c>
      <c r="X48" s="206">
        <f t="shared" si="1"/>
        <v>0</v>
      </c>
      <c r="Y48" s="206">
        <f t="shared" si="2"/>
        <v>0</v>
      </c>
      <c r="Z48" s="234"/>
      <c r="AA48" s="234"/>
      <c r="AB48" s="234"/>
      <c r="AC48" s="234"/>
      <c r="AD48" s="234"/>
      <c r="AE48" s="234"/>
      <c r="AF48" s="212"/>
      <c r="AG48" s="212"/>
    </row>
    <row r="49" spans="1:33" s="20" customFormat="1" ht="13.15" customHeight="1" x14ac:dyDescent="0.2">
      <c r="A49" s="148"/>
      <c r="B49" s="5"/>
      <c r="C49" s="5"/>
      <c r="D49" s="7"/>
      <c r="E49" s="29"/>
      <c r="F49" s="5"/>
      <c r="G49" s="5"/>
      <c r="H49" s="19"/>
      <c r="I49" s="5"/>
      <c r="J49" s="5"/>
      <c r="K49" s="5"/>
      <c r="L49" s="27"/>
      <c r="M49" s="19"/>
      <c r="N49" s="19"/>
      <c r="O49" s="35"/>
      <c r="P49" s="5"/>
      <c r="Q49" s="36"/>
      <c r="R49" s="234"/>
      <c r="S49" s="246"/>
      <c r="T49" s="261"/>
      <c r="U49" s="248"/>
      <c r="V49" s="255">
        <v>22</v>
      </c>
      <c r="W49" s="206">
        <f t="shared" si="0"/>
        <v>0</v>
      </c>
      <c r="X49" s="206">
        <f t="shared" si="1"/>
        <v>0</v>
      </c>
      <c r="Y49" s="206">
        <f t="shared" si="2"/>
        <v>0</v>
      </c>
      <c r="Z49" s="234"/>
      <c r="AA49" s="234"/>
      <c r="AB49" s="234"/>
      <c r="AC49" s="234"/>
      <c r="AD49" s="212"/>
      <c r="AE49" s="212"/>
      <c r="AF49" s="261"/>
      <c r="AG49" s="261"/>
    </row>
    <row r="50" spans="1:33" s="20" customFormat="1" ht="13.15" customHeight="1" thickBot="1" x14ac:dyDescent="0.25">
      <c r="A50" s="148"/>
      <c r="B50" s="5"/>
      <c r="C50" s="5"/>
      <c r="D50" s="7"/>
      <c r="E50" s="5" t="str">
        <f>'T1'!$J$26</f>
        <v>Microfone sem fio (Tripé ou Lapela)</v>
      </c>
      <c r="F50" s="5"/>
      <c r="G50" s="5"/>
      <c r="H50" s="19"/>
      <c r="I50" s="5"/>
      <c r="J50" s="5"/>
      <c r="K50" s="5"/>
      <c r="L50" s="86" t="s">
        <v>98</v>
      </c>
      <c r="M50" s="92"/>
      <c r="N50" s="9" t="str">
        <f>'T1'!$F$26</f>
        <v>unid.</v>
      </c>
      <c r="O50" s="309">
        <v>99</v>
      </c>
      <c r="P50" s="309"/>
      <c r="Q50" s="36">
        <f>SUM(O50*M50)</f>
        <v>0</v>
      </c>
      <c r="R50" s="234"/>
      <c r="S50" s="246"/>
      <c r="T50" s="261"/>
      <c r="U50" s="248"/>
      <c r="V50" s="255">
        <v>23</v>
      </c>
      <c r="W50" s="206">
        <f t="shared" si="0"/>
        <v>0</v>
      </c>
      <c r="X50" s="206">
        <f t="shared" si="1"/>
        <v>0</v>
      </c>
      <c r="Y50" s="206">
        <f t="shared" si="2"/>
        <v>0</v>
      </c>
      <c r="Z50" s="234"/>
      <c r="AA50" s="234"/>
      <c r="AB50" s="234"/>
      <c r="AC50" s="234"/>
      <c r="AD50" s="212"/>
      <c r="AE50" s="212"/>
      <c r="AF50" s="261"/>
      <c r="AG50" s="261"/>
    </row>
    <row r="51" spans="1:33" s="16" customFormat="1" ht="13.15" customHeight="1" x14ac:dyDescent="0.2">
      <c r="A51" s="148"/>
      <c r="B51" s="5"/>
      <c r="C51" s="5"/>
      <c r="D51" s="5"/>
      <c r="E51" s="5"/>
      <c r="F51" s="5"/>
      <c r="G51" s="5"/>
      <c r="H51" s="19"/>
      <c r="I51" s="5"/>
      <c r="J51" s="5"/>
      <c r="K51" s="5"/>
      <c r="L51" s="27"/>
      <c r="M51" s="27"/>
      <c r="N51" s="27"/>
      <c r="O51" s="27"/>
      <c r="P51" s="5"/>
      <c r="Q51" s="27"/>
      <c r="R51" s="234"/>
      <c r="S51" s="246"/>
      <c r="T51" s="212"/>
      <c r="U51" s="248"/>
      <c r="V51" s="255">
        <v>24</v>
      </c>
      <c r="W51" s="206">
        <f t="shared" si="0"/>
        <v>0</v>
      </c>
      <c r="X51" s="206">
        <f t="shared" si="1"/>
        <v>0</v>
      </c>
      <c r="Y51" s="206">
        <f t="shared" si="2"/>
        <v>0</v>
      </c>
      <c r="Z51" s="234"/>
      <c r="AA51" s="234"/>
      <c r="AB51" s="234"/>
      <c r="AC51" s="234"/>
      <c r="AD51" s="261"/>
      <c r="AE51" s="261"/>
      <c r="AF51" s="212"/>
      <c r="AG51" s="212"/>
    </row>
    <row r="52" spans="1:33" s="16" customFormat="1" ht="13.15" customHeight="1" x14ac:dyDescent="0.2">
      <c r="A52" s="148"/>
      <c r="B52" s="5"/>
      <c r="C52" s="316"/>
      <c r="D52" s="316"/>
      <c r="E52" s="5"/>
      <c r="F52" s="5"/>
      <c r="G52" s="5"/>
      <c r="H52" s="19"/>
      <c r="I52" s="5"/>
      <c r="J52" s="5"/>
      <c r="K52" s="5"/>
      <c r="L52" s="86"/>
      <c r="M52" s="101"/>
      <c r="N52" s="9"/>
      <c r="O52" s="309"/>
      <c r="P52" s="309"/>
      <c r="Q52" s="36"/>
      <c r="R52" s="234"/>
      <c r="S52" s="246"/>
      <c r="T52" s="212"/>
      <c r="U52" s="248"/>
      <c r="V52" s="255">
        <v>25</v>
      </c>
      <c r="W52" s="206">
        <f t="shared" si="0"/>
        <v>0</v>
      </c>
      <c r="X52" s="206">
        <f t="shared" si="1"/>
        <v>0</v>
      </c>
      <c r="Y52" s="206">
        <f t="shared" si="2"/>
        <v>0</v>
      </c>
      <c r="Z52" s="234"/>
      <c r="AA52" s="234"/>
      <c r="AB52" s="234"/>
      <c r="AC52" s="234"/>
      <c r="AD52" s="261"/>
      <c r="AE52" s="261"/>
      <c r="AF52" s="212"/>
      <c r="AG52" s="212"/>
    </row>
    <row r="53" spans="1:33" s="64" customFormat="1" ht="13.15" customHeight="1" x14ac:dyDescent="0.2">
      <c r="A53" s="148"/>
      <c r="B53" s="65"/>
      <c r="C53" s="351" t="str">
        <f>'T2'!A43</f>
        <v>A formatação da pendrive deve estar em FAT32, e os LCD têm capacidade para imagens em formato .JPEG e video MPG4</v>
      </c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234"/>
      <c r="S53" s="246"/>
      <c r="T53" s="262"/>
      <c r="U53" s="248"/>
      <c r="V53" s="255">
        <v>26</v>
      </c>
      <c r="W53" s="206">
        <f t="shared" si="0"/>
        <v>0</v>
      </c>
      <c r="X53" s="206">
        <f t="shared" si="1"/>
        <v>0</v>
      </c>
      <c r="Y53" s="206">
        <f t="shared" si="2"/>
        <v>0</v>
      </c>
      <c r="Z53" s="234"/>
      <c r="AA53" s="234"/>
      <c r="AB53" s="234"/>
      <c r="AC53" s="234"/>
      <c r="AD53" s="212"/>
      <c r="AE53" s="212"/>
      <c r="AF53" s="262"/>
      <c r="AG53" s="262"/>
    </row>
    <row r="54" spans="1:33" s="5" customFormat="1" ht="13.15" customHeight="1" x14ac:dyDescent="0.2">
      <c r="A54" s="148"/>
      <c r="B54" s="65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234"/>
      <c r="S54" s="246"/>
      <c r="T54" s="234"/>
      <c r="U54" s="248"/>
      <c r="V54" s="255">
        <v>27</v>
      </c>
      <c r="W54" s="206">
        <f t="shared" si="0"/>
        <v>0</v>
      </c>
      <c r="X54" s="206">
        <f t="shared" si="1"/>
        <v>0</v>
      </c>
      <c r="Y54" s="206">
        <f t="shared" si="2"/>
        <v>0</v>
      </c>
      <c r="Z54" s="234"/>
      <c r="AA54" s="234"/>
      <c r="AB54" s="212"/>
      <c r="AC54" s="212"/>
      <c r="AD54" s="212"/>
      <c r="AE54" s="212"/>
      <c r="AF54" s="234"/>
      <c r="AG54" s="234"/>
    </row>
    <row r="55" spans="1:33" s="5" customFormat="1" ht="13.15" customHeight="1" x14ac:dyDescent="0.2">
      <c r="A55" s="148"/>
      <c r="B55" s="65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234"/>
      <c r="S55" s="246"/>
      <c r="T55" s="234"/>
      <c r="U55" s="223"/>
      <c r="V55" s="255">
        <v>28</v>
      </c>
      <c r="W55" s="206">
        <f t="shared" si="0"/>
        <v>0</v>
      </c>
      <c r="X55" s="206">
        <f t="shared" si="1"/>
        <v>0</v>
      </c>
      <c r="Y55" s="206">
        <f t="shared" si="2"/>
        <v>0</v>
      </c>
      <c r="Z55" s="212"/>
      <c r="AA55" s="212"/>
      <c r="AB55" s="212"/>
      <c r="AC55" s="212"/>
      <c r="AD55" s="262"/>
      <c r="AE55" s="262"/>
      <c r="AF55" s="234"/>
      <c r="AG55" s="234"/>
    </row>
    <row r="56" spans="1:33" s="5" customFormat="1" ht="13.15" customHeight="1" x14ac:dyDescent="0.2">
      <c r="A56" s="148"/>
      <c r="H56" s="19"/>
      <c r="R56" s="234"/>
      <c r="S56" s="246"/>
      <c r="T56" s="234"/>
      <c r="U56" s="223"/>
      <c r="V56" s="255">
        <v>29</v>
      </c>
      <c r="W56" s="206">
        <f t="shared" si="0"/>
        <v>0</v>
      </c>
      <c r="X56" s="206">
        <f t="shared" si="1"/>
        <v>0</v>
      </c>
      <c r="Y56" s="206">
        <f t="shared" si="2"/>
        <v>0</v>
      </c>
      <c r="Z56" s="212"/>
      <c r="AA56" s="212"/>
      <c r="AB56" s="261"/>
      <c r="AC56" s="261"/>
      <c r="AD56" s="234"/>
      <c r="AE56" s="234"/>
      <c r="AF56" s="234"/>
      <c r="AG56" s="234"/>
    </row>
    <row r="57" spans="1:33" s="3" customFormat="1" ht="13.15" customHeight="1" thickBot="1" x14ac:dyDescent="0.25">
      <c r="A57" s="149"/>
      <c r="B57" s="105"/>
      <c r="C57" s="105"/>
      <c r="D57" s="105"/>
      <c r="E57" s="105"/>
      <c r="F57" s="105"/>
      <c r="G57" s="105"/>
      <c r="H57" s="106"/>
      <c r="I57" s="105"/>
      <c r="J57" s="105"/>
      <c r="K57" s="105"/>
      <c r="L57" s="105"/>
      <c r="M57" s="105"/>
      <c r="N57" s="105"/>
      <c r="O57" s="105"/>
      <c r="P57" s="105"/>
      <c r="Q57" s="105"/>
      <c r="R57" s="263"/>
      <c r="S57" s="264"/>
      <c r="T57" s="212"/>
      <c r="U57" s="265"/>
      <c r="V57" s="266">
        <v>30</v>
      </c>
      <c r="W57" s="206">
        <f t="shared" si="0"/>
        <v>0</v>
      </c>
      <c r="X57" s="206">
        <f t="shared" si="1"/>
        <v>0</v>
      </c>
      <c r="Y57" s="206">
        <f t="shared" si="2"/>
        <v>0</v>
      </c>
      <c r="Z57" s="261"/>
      <c r="AA57" s="261"/>
      <c r="AB57" s="261"/>
      <c r="AC57" s="261"/>
      <c r="AD57" s="234"/>
      <c r="AE57" s="234"/>
      <c r="AF57" s="212"/>
      <c r="AG57" s="212"/>
    </row>
    <row r="58" spans="1:33" s="3" customFormat="1" ht="13.15" customHeight="1" x14ac:dyDescent="0.2">
      <c r="A58" s="150"/>
      <c r="B58" s="103"/>
      <c r="C58" s="103"/>
      <c r="D58" s="103"/>
      <c r="E58" s="103"/>
      <c r="F58" s="103"/>
      <c r="G58" s="103"/>
      <c r="H58" s="104"/>
      <c r="I58" s="103"/>
      <c r="J58" s="103"/>
      <c r="K58" s="103"/>
      <c r="L58" s="103"/>
      <c r="M58" s="103"/>
      <c r="N58" s="103"/>
      <c r="O58" s="103"/>
      <c r="P58" s="103"/>
      <c r="Q58" s="159" t="s">
        <v>237</v>
      </c>
      <c r="R58" s="267"/>
      <c r="S58" s="268"/>
      <c r="T58" s="212"/>
      <c r="U58" s="265"/>
      <c r="V58" s="234"/>
      <c r="W58" s="212"/>
      <c r="X58" s="212"/>
      <c r="Y58" s="212"/>
      <c r="Z58" s="261"/>
      <c r="AA58" s="261"/>
      <c r="AB58" s="212"/>
      <c r="AC58" s="212"/>
      <c r="AD58" s="234"/>
      <c r="AE58" s="234"/>
      <c r="AF58" s="212"/>
      <c r="AG58" s="212"/>
    </row>
    <row r="59" spans="1:33" s="3" customFormat="1" ht="13.15" customHeight="1" x14ac:dyDescent="0.2">
      <c r="A59" s="148"/>
      <c r="B59" s="5"/>
      <c r="C59" s="32" t="str">
        <f>'T1'!$J$31</f>
        <v>Nome da Empresa Expositora:</v>
      </c>
      <c r="D59" s="11"/>
      <c r="E59" s="11"/>
      <c r="F59" s="11"/>
      <c r="G59" s="334">
        <f>$G$11</f>
        <v>0</v>
      </c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234"/>
      <c r="S59" s="246"/>
      <c r="T59" s="212"/>
      <c r="U59" s="223"/>
      <c r="V59" s="234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</row>
    <row r="60" spans="1:33" s="3" customFormat="1" ht="13.15" customHeight="1" thickBot="1" x14ac:dyDescent="0.25">
      <c r="A60" s="149"/>
      <c r="B60" s="105"/>
      <c r="C60" s="105"/>
      <c r="D60" s="105"/>
      <c r="E60" s="105"/>
      <c r="F60" s="105"/>
      <c r="G60" s="105"/>
      <c r="H60" s="106"/>
      <c r="I60" s="105"/>
      <c r="J60" s="105"/>
      <c r="K60" s="105"/>
      <c r="L60" s="105"/>
      <c r="M60" s="105"/>
      <c r="N60" s="105"/>
      <c r="O60" s="105"/>
      <c r="P60" s="105"/>
      <c r="Q60" s="105"/>
      <c r="R60" s="263"/>
      <c r="S60" s="264"/>
      <c r="T60" s="212"/>
      <c r="U60" s="223"/>
      <c r="V60" s="234"/>
      <c r="W60" s="212"/>
      <c r="X60" s="212"/>
      <c r="Y60" s="212"/>
      <c r="Z60" s="212"/>
      <c r="AA60" s="212"/>
      <c r="AB60" s="262"/>
      <c r="AC60" s="262"/>
      <c r="AD60" s="212"/>
      <c r="AE60" s="212"/>
      <c r="AF60" s="212"/>
      <c r="AG60" s="212"/>
    </row>
    <row r="61" spans="1:33" ht="13.15" customHeight="1" x14ac:dyDescent="0.2">
      <c r="A61" s="148"/>
      <c r="B61" s="5"/>
      <c r="C61" s="5"/>
      <c r="D61" s="5"/>
      <c r="E61" s="5"/>
      <c r="F61" s="5"/>
      <c r="G61" s="5"/>
      <c r="H61" s="19"/>
      <c r="I61" s="5"/>
      <c r="J61" s="5"/>
      <c r="K61" s="5"/>
      <c r="L61" s="5"/>
      <c r="M61" s="5"/>
      <c r="N61" s="5"/>
      <c r="O61" s="5"/>
      <c r="P61" s="5"/>
      <c r="Q61" s="5"/>
      <c r="R61" s="234"/>
      <c r="S61" s="246"/>
      <c r="U61" s="269"/>
      <c r="V61" s="234"/>
      <c r="Z61" s="262"/>
      <c r="AA61" s="262"/>
      <c r="AB61" s="234"/>
      <c r="AC61" s="234"/>
    </row>
    <row r="62" spans="1:33" ht="13.15" customHeight="1" x14ac:dyDescent="0.2">
      <c r="A62" s="148"/>
      <c r="B62" s="5"/>
      <c r="C62" s="5"/>
      <c r="D62" s="5"/>
      <c r="E62" s="5"/>
      <c r="F62" s="5"/>
      <c r="G62" s="5"/>
      <c r="H62" s="19"/>
      <c r="I62" s="5"/>
      <c r="J62" s="5"/>
      <c r="K62" s="5"/>
      <c r="L62" s="5"/>
      <c r="M62" s="5"/>
      <c r="N62" s="5"/>
      <c r="O62" s="5"/>
      <c r="P62" s="5"/>
      <c r="Q62" s="5"/>
      <c r="R62" s="234"/>
      <c r="S62" s="246"/>
      <c r="U62" s="248"/>
      <c r="V62" s="234"/>
      <c r="Z62" s="234"/>
      <c r="AA62" s="234"/>
      <c r="AB62" s="234"/>
      <c r="AC62" s="234"/>
    </row>
    <row r="63" spans="1:33" ht="13.15" customHeight="1" x14ac:dyDescent="0.2">
      <c r="A63" s="148"/>
      <c r="B63" s="5"/>
      <c r="C63" s="5"/>
      <c r="D63" s="5"/>
      <c r="E63" s="5"/>
      <c r="F63" s="5"/>
      <c r="G63" s="5"/>
      <c r="H63" s="19"/>
      <c r="I63" s="5"/>
      <c r="J63" s="5"/>
      <c r="K63" s="5"/>
      <c r="L63" s="5"/>
      <c r="M63" s="12" t="str">
        <f>'T1'!$C$21</f>
        <v>Quant.</v>
      </c>
      <c r="N63" s="5"/>
      <c r="O63" s="318" t="s">
        <v>8</v>
      </c>
      <c r="P63" s="318"/>
      <c r="Q63" s="40" t="str">
        <f>'T1'!$F$31</f>
        <v>Valor</v>
      </c>
      <c r="R63" s="234"/>
      <c r="S63" s="246"/>
      <c r="U63" s="248"/>
      <c r="V63" s="234"/>
      <c r="Z63" s="234"/>
      <c r="AA63" s="234"/>
      <c r="AB63" s="234"/>
      <c r="AC63" s="234"/>
    </row>
    <row r="64" spans="1:33" ht="13.15" customHeight="1" thickBot="1" x14ac:dyDescent="0.25">
      <c r="A64" s="148"/>
      <c r="B64" s="82" t="s">
        <v>148</v>
      </c>
      <c r="C64" s="24" t="str">
        <f>'T1'!$H$16</f>
        <v>ASSISTÊNCIA TÉCNICA</v>
      </c>
      <c r="D64" s="3"/>
      <c r="E64" s="31"/>
      <c r="F64" s="31"/>
      <c r="G64" s="31"/>
      <c r="H64" s="61">
        <f>IF($M$64&gt;=1,O64,)</f>
        <v>0</v>
      </c>
      <c r="I64" s="3"/>
      <c r="J64" s="3"/>
      <c r="K64" s="3"/>
      <c r="L64" s="3"/>
      <c r="M64" s="92"/>
      <c r="N64" s="9" t="str">
        <f>'T1'!$F$26</f>
        <v>unid.</v>
      </c>
      <c r="O64" s="316" t="str">
        <f>'T1'!$H$26</f>
        <v>Sujeito a Orçamento</v>
      </c>
      <c r="P64" s="316"/>
      <c r="Q64" s="316"/>
      <c r="S64" s="231"/>
      <c r="U64" s="248"/>
      <c r="V64" s="234"/>
      <c r="Z64" s="234"/>
      <c r="AA64" s="234"/>
    </row>
    <row r="65" spans="1:22" ht="13.15" customHeight="1" x14ac:dyDescent="0.2">
      <c r="A65" s="148"/>
      <c r="B65" s="3"/>
      <c r="C65" s="3"/>
      <c r="D65" s="3"/>
      <c r="E65" s="3"/>
      <c r="F65" s="31"/>
      <c r="G65" s="31"/>
      <c r="H65" s="18"/>
      <c r="I65" s="18"/>
      <c r="J65" s="17"/>
      <c r="K65" s="13"/>
      <c r="L65" s="14"/>
      <c r="M65" s="28"/>
      <c r="N65" s="15"/>
      <c r="O65" s="3"/>
      <c r="P65" s="3"/>
      <c r="Q65" s="3"/>
      <c r="S65" s="231"/>
      <c r="V65" s="234"/>
    </row>
    <row r="66" spans="1:22" ht="13.15" customHeight="1" x14ac:dyDescent="0.2">
      <c r="A66" s="151"/>
      <c r="B66" s="20"/>
      <c r="C66" s="9" t="str">
        <f>'T2'!$A$33</f>
        <v>O equipamento será entregue no último dia de montagem, se necessitar que a entrega seja feita antes, informe por favor: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20"/>
      <c r="R66" s="261"/>
      <c r="S66" s="270"/>
      <c r="V66" s="234"/>
    </row>
    <row r="67" spans="1:22" ht="13.15" customHeight="1" x14ac:dyDescent="0.2">
      <c r="A67" s="151"/>
      <c r="B67" s="20"/>
      <c r="C67" s="9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20"/>
      <c r="R67" s="261"/>
      <c r="S67" s="270"/>
      <c r="V67" s="234"/>
    </row>
    <row r="68" spans="1:22" ht="13.15" customHeight="1" thickBot="1" x14ac:dyDescent="0.25">
      <c r="A68" s="152"/>
      <c r="B68" s="16"/>
      <c r="C68" s="16"/>
      <c r="D68" s="16"/>
      <c r="E68" s="46" t="str">
        <f>'T1'!$F$21</f>
        <v>Data:</v>
      </c>
      <c r="F68" s="350"/>
      <c r="G68" s="350"/>
      <c r="H68" s="16"/>
      <c r="I68" s="336" t="str">
        <f>'T1'!$F$11</f>
        <v>Horário:</v>
      </c>
      <c r="J68" s="336"/>
      <c r="K68" s="342"/>
      <c r="L68" s="342"/>
      <c r="M68" s="342"/>
      <c r="N68" s="342"/>
      <c r="O68" s="16"/>
      <c r="P68" s="16"/>
      <c r="Q68" s="16"/>
      <c r="S68" s="231"/>
      <c r="V68" s="234"/>
    </row>
    <row r="69" spans="1:22" ht="13.15" customHeight="1" x14ac:dyDescent="0.2">
      <c r="A69" s="153"/>
      <c r="B69" s="72"/>
      <c r="C69" s="64"/>
      <c r="D69" s="64"/>
      <c r="E69" s="64"/>
      <c r="F69" s="73"/>
      <c r="G69" s="64"/>
      <c r="H69" s="64"/>
      <c r="I69" s="64"/>
      <c r="J69" s="21"/>
      <c r="K69" s="64"/>
      <c r="L69" s="64"/>
      <c r="M69" s="73"/>
      <c r="N69" s="64"/>
      <c r="O69" s="16"/>
      <c r="P69" s="64"/>
      <c r="Q69" s="64"/>
      <c r="R69" s="262"/>
      <c r="S69" s="271"/>
    </row>
    <row r="70" spans="1:22" ht="13.15" customHeight="1" x14ac:dyDescent="0.2">
      <c r="A70" s="153"/>
      <c r="B70" s="72"/>
      <c r="C70" s="64"/>
      <c r="D70" s="64"/>
      <c r="E70" s="64"/>
      <c r="F70" s="73"/>
      <c r="G70" s="64"/>
      <c r="H70" s="64"/>
      <c r="I70" s="64"/>
      <c r="J70" s="21"/>
      <c r="K70" s="64"/>
      <c r="L70" s="64"/>
      <c r="M70" s="73"/>
      <c r="N70" s="64"/>
      <c r="O70" s="16"/>
      <c r="P70" s="64"/>
      <c r="Q70" s="64"/>
      <c r="R70" s="262"/>
      <c r="S70" s="271"/>
    </row>
    <row r="71" spans="1:22" ht="13.15" customHeight="1" thickBot="1" x14ac:dyDescent="0.25">
      <c r="A71" s="153"/>
      <c r="B71" s="72"/>
      <c r="C71" s="64"/>
      <c r="D71" s="64"/>
      <c r="E71" s="64"/>
      <c r="F71" s="73"/>
      <c r="G71" s="64"/>
      <c r="H71" s="64"/>
      <c r="I71" s="64"/>
      <c r="J71" s="21"/>
      <c r="K71" s="64"/>
      <c r="L71" s="64"/>
      <c r="M71" s="73"/>
      <c r="N71" s="64"/>
      <c r="O71" s="16"/>
      <c r="P71" s="64"/>
      <c r="Q71" s="64"/>
      <c r="R71" s="262"/>
      <c r="S71" s="271"/>
      <c r="V71" s="261"/>
    </row>
    <row r="72" spans="1:22" ht="13.15" customHeight="1" x14ac:dyDescent="0.2">
      <c r="A72" s="154"/>
      <c r="B72" s="42"/>
      <c r="C72" s="7"/>
      <c r="D72" s="7"/>
      <c r="E72" s="7"/>
      <c r="F72" s="7"/>
      <c r="G72" s="112"/>
      <c r="H72" s="113"/>
      <c r="I72" s="113"/>
      <c r="J72" s="114"/>
      <c r="K72" s="103"/>
      <c r="L72" s="103"/>
      <c r="M72" s="103"/>
      <c r="N72" s="337" t="s">
        <v>202</v>
      </c>
      <c r="O72" s="337"/>
      <c r="P72" s="103"/>
      <c r="Q72" s="115">
        <f>SUM(Q24:Q54)</f>
        <v>0</v>
      </c>
      <c r="R72" s="272"/>
      <c r="S72" s="246"/>
      <c r="V72" s="261"/>
    </row>
    <row r="73" spans="1:22" ht="13.15" customHeight="1" thickBot="1" x14ac:dyDescent="0.25">
      <c r="A73" s="154"/>
      <c r="B73" s="42"/>
      <c r="C73" s="74"/>
      <c r="D73" s="7"/>
      <c r="E73" s="7"/>
      <c r="F73" s="7"/>
      <c r="G73" s="116"/>
      <c r="H73" s="7"/>
      <c r="I73" s="7"/>
      <c r="J73" s="16"/>
      <c r="K73" s="5"/>
      <c r="L73" s="5"/>
      <c r="M73" s="338" t="str">
        <f>'T1'!$L$21</f>
        <v>taxa de IVA (ler Normas)</v>
      </c>
      <c r="N73" s="338"/>
      <c r="O73" s="338"/>
      <c r="P73" s="54">
        <f>$AD$1</f>
        <v>0.23</v>
      </c>
      <c r="Q73" s="91">
        <f>SUM(Q72)*P73</f>
        <v>0</v>
      </c>
      <c r="R73" s="273"/>
      <c r="S73" s="246"/>
    </row>
    <row r="74" spans="1:22" ht="13.15" customHeight="1" thickBot="1" x14ac:dyDescent="0.25">
      <c r="A74" s="154"/>
      <c r="B74" s="42"/>
      <c r="C74" s="39"/>
      <c r="D74" s="39"/>
      <c r="E74" s="39"/>
      <c r="F74" s="7"/>
      <c r="G74" s="116"/>
      <c r="H74" s="7"/>
      <c r="I74" s="7"/>
      <c r="J74" s="21"/>
      <c r="K74" s="5"/>
      <c r="L74" s="5"/>
      <c r="M74" s="346" t="str">
        <f>'T1'!$L$11</f>
        <v>TOTAL DA REQUISIÇÃO</v>
      </c>
      <c r="N74" s="347"/>
      <c r="O74" s="347"/>
      <c r="P74" s="347"/>
      <c r="Q74" s="93">
        <f>SUM(Q72:Q73)</f>
        <v>0</v>
      </c>
      <c r="R74" s="273"/>
      <c r="S74" s="246"/>
    </row>
    <row r="75" spans="1:22" ht="13.15" customHeight="1" x14ac:dyDescent="0.2">
      <c r="A75" s="155"/>
      <c r="B75" s="43"/>
      <c r="C75" s="10"/>
      <c r="D75" s="10"/>
      <c r="E75" s="10"/>
      <c r="F75" s="16"/>
      <c r="G75" s="348" t="str">
        <f>'T1'!$L$1</f>
        <v>Pagamento Inicial até:</v>
      </c>
      <c r="H75" s="349"/>
      <c r="I75" s="349"/>
      <c r="J75" s="339" t="str">
        <f>'T1'!$L$6</f>
        <v>(com a entrega da Requisição)</v>
      </c>
      <c r="K75" s="339"/>
      <c r="L75" s="339"/>
      <c r="M75" s="339"/>
      <c r="N75" s="341">
        <f>'T1'!$C$8</f>
        <v>45597</v>
      </c>
      <c r="O75" s="341"/>
      <c r="P75" s="60">
        <v>0.5</v>
      </c>
      <c r="Q75" s="75">
        <f>ROUND(+Q74*P75,2)</f>
        <v>0</v>
      </c>
      <c r="R75" s="274"/>
      <c r="S75" s="231"/>
      <c r="V75" s="262"/>
    </row>
    <row r="76" spans="1:22" ht="13.15" customHeight="1" thickBot="1" x14ac:dyDescent="0.25">
      <c r="A76" s="155"/>
      <c r="B76" s="43"/>
      <c r="C76" s="10"/>
      <c r="D76" s="10"/>
      <c r="E76" s="10"/>
      <c r="F76" s="16"/>
      <c r="G76" s="343" t="str">
        <f>'T1'!$L$16</f>
        <v>Restante pagamento até:</v>
      </c>
      <c r="H76" s="344"/>
      <c r="I76" s="344"/>
      <c r="J76" s="105"/>
      <c r="K76" s="117"/>
      <c r="L76" s="117"/>
      <c r="M76" s="117"/>
      <c r="N76" s="340">
        <f>'T1'!$C$3</f>
        <v>45614</v>
      </c>
      <c r="O76" s="340"/>
      <c r="P76" s="118">
        <v>0.5</v>
      </c>
      <c r="Q76" s="119">
        <f>Q74-Q75</f>
        <v>0</v>
      </c>
      <c r="R76" s="275"/>
      <c r="S76" s="231"/>
      <c r="V76" s="234"/>
    </row>
    <row r="77" spans="1:22" ht="13.15" customHeight="1" x14ac:dyDescent="0.2">
      <c r="A77" s="155"/>
      <c r="B77" s="43"/>
      <c r="C77" s="10"/>
      <c r="D77" s="10"/>
      <c r="E77" s="10"/>
      <c r="F77" s="16"/>
      <c r="G77" s="128"/>
      <c r="H77" s="128"/>
      <c r="I77" s="128"/>
      <c r="J77" s="5"/>
      <c r="K77" s="29"/>
      <c r="L77" s="29"/>
      <c r="M77" s="29"/>
      <c r="N77" s="129"/>
      <c r="O77" s="129"/>
      <c r="P77" s="108"/>
      <c r="Q77" s="75"/>
      <c r="S77" s="231"/>
      <c r="V77" s="234"/>
    </row>
    <row r="78" spans="1:22" ht="13.15" customHeight="1" x14ac:dyDescent="0.2">
      <c r="A78" s="155"/>
      <c r="B78" s="43"/>
      <c r="C78" s="10"/>
      <c r="D78" s="10"/>
      <c r="E78" s="10"/>
      <c r="F78" s="16"/>
      <c r="G78" s="128"/>
      <c r="H78" s="128"/>
      <c r="I78" s="128"/>
      <c r="J78" s="5"/>
      <c r="K78" s="29"/>
      <c r="L78" s="29"/>
      <c r="M78" s="29"/>
      <c r="N78" s="129"/>
      <c r="O78" s="129"/>
      <c r="P78" s="108"/>
      <c r="Q78" s="75"/>
      <c r="S78" s="231"/>
      <c r="V78" s="234"/>
    </row>
    <row r="79" spans="1:22" ht="13.15" customHeight="1" thickBot="1" x14ac:dyDescent="0.25">
      <c r="A79" s="155"/>
      <c r="B79" s="24"/>
      <c r="C79" s="24"/>
      <c r="D79" s="24"/>
      <c r="E79" s="24"/>
      <c r="F79" s="3"/>
      <c r="G79" s="3"/>
      <c r="H79" s="25"/>
      <c r="I79" s="25"/>
      <c r="J79" s="25"/>
      <c r="K79" s="25"/>
      <c r="L79" s="21"/>
      <c r="M79" s="22"/>
      <c r="N79" s="23"/>
      <c r="O79" s="3"/>
      <c r="P79" s="3"/>
      <c r="Q79" s="3"/>
      <c r="S79" s="231"/>
    </row>
    <row r="80" spans="1:22" ht="13.15" customHeight="1" x14ac:dyDescent="0.2">
      <c r="A80" s="155"/>
      <c r="B80" s="5"/>
      <c r="C80" s="282" t="str">
        <f>'T1'!$C$31</f>
        <v>Atenção!</v>
      </c>
      <c r="D80" s="283"/>
      <c r="E80" s="306" t="str">
        <f>'T2'!$A$38</f>
        <v>Pagamento a favor de:   LISBOA-FEIRAS CONGRESSOS E EVENTOS   (referência)</v>
      </c>
      <c r="F80" s="306"/>
      <c r="G80" s="306"/>
      <c r="H80" s="306"/>
      <c r="I80" s="306"/>
      <c r="J80" s="306"/>
      <c r="K80" s="306"/>
      <c r="L80" s="306"/>
      <c r="M80" s="306"/>
      <c r="N80" s="169" t="str">
        <f>'T1'!$A$2</f>
        <v>EXPODENTÁRIA 2024</v>
      </c>
      <c r="O80" s="103"/>
      <c r="P80" s="120"/>
      <c r="Q80" s="121"/>
      <c r="R80" s="248"/>
      <c r="S80" s="231"/>
    </row>
    <row r="81" spans="1:25" ht="13.15" customHeight="1" x14ac:dyDescent="0.2">
      <c r="A81" s="155"/>
      <c r="B81" s="3"/>
      <c r="C81" s="284"/>
      <c r="D81" s="285"/>
      <c r="E81" s="307" t="s">
        <v>194</v>
      </c>
      <c r="F81" s="307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8"/>
      <c r="R81" s="276"/>
      <c r="S81" s="231"/>
    </row>
    <row r="82" spans="1:25" ht="13.15" customHeight="1" thickBot="1" x14ac:dyDescent="0.25">
      <c r="A82" s="155"/>
      <c r="B82" s="3"/>
      <c r="C82" s="284"/>
      <c r="D82" s="285"/>
      <c r="E82" s="307" t="s">
        <v>195</v>
      </c>
      <c r="F82" s="307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8"/>
      <c r="R82" s="277"/>
      <c r="S82" s="231"/>
    </row>
    <row r="83" spans="1:25" ht="13.15" customHeight="1" thickBot="1" x14ac:dyDescent="0.25">
      <c r="A83" s="155"/>
      <c r="B83" s="24"/>
      <c r="C83" s="286"/>
      <c r="D83" s="287"/>
      <c r="E83" s="345" t="s">
        <v>238</v>
      </c>
      <c r="F83" s="345"/>
      <c r="G83" s="345"/>
      <c r="H83" s="345"/>
      <c r="I83" s="345"/>
      <c r="J83" s="345"/>
      <c r="K83" s="324" t="s">
        <v>239</v>
      </c>
      <c r="L83" s="324"/>
      <c r="M83" s="324"/>
      <c r="N83" s="324"/>
      <c r="O83" s="324"/>
      <c r="P83" s="324"/>
      <c r="Q83" s="325"/>
      <c r="S83" s="231"/>
    </row>
    <row r="84" spans="1:25" ht="13.15" customHeight="1" x14ac:dyDescent="0.2">
      <c r="A84" s="155"/>
      <c r="B84" s="24"/>
      <c r="C84" s="24"/>
      <c r="D84" s="24"/>
      <c r="E84" s="24"/>
      <c r="F84" s="3"/>
      <c r="G84" s="3"/>
      <c r="H84" s="25"/>
      <c r="I84" s="25"/>
      <c r="J84" s="25"/>
      <c r="K84" s="25"/>
      <c r="L84" s="21"/>
      <c r="M84" s="22"/>
      <c r="N84" s="23"/>
      <c r="O84" s="3"/>
      <c r="P84" s="3"/>
      <c r="Q84" s="3"/>
      <c r="S84" s="231"/>
    </row>
    <row r="85" spans="1:25" ht="13.15" customHeight="1" x14ac:dyDescent="0.2">
      <c r="A85" s="155"/>
      <c r="B85" s="24"/>
      <c r="C85" s="24"/>
      <c r="D85" s="24"/>
      <c r="E85" s="24"/>
      <c r="F85" s="3"/>
      <c r="G85" s="3"/>
      <c r="H85" s="25"/>
      <c r="I85" s="25"/>
      <c r="J85" s="25"/>
      <c r="K85" s="25"/>
      <c r="L85" s="21"/>
      <c r="M85" s="22"/>
      <c r="N85" s="23"/>
      <c r="O85" s="3"/>
      <c r="P85" s="3"/>
      <c r="Q85" s="3"/>
      <c r="S85" s="231"/>
    </row>
    <row r="86" spans="1:25" ht="13.15" customHeight="1" thickBot="1" x14ac:dyDescent="0.25">
      <c r="A86" s="156"/>
      <c r="B86" s="10"/>
      <c r="C86" s="305" t="str">
        <f>'T1'!$A$27</f>
        <v>Assinatura:</v>
      </c>
      <c r="D86" s="305"/>
      <c r="E86" s="304"/>
      <c r="F86" s="304"/>
      <c r="G86" s="304"/>
      <c r="H86" s="304"/>
      <c r="I86" s="304"/>
      <c r="J86" s="304"/>
      <c r="K86" s="304"/>
      <c r="L86" s="304"/>
      <c r="N86" s="124" t="str">
        <f>'T1'!$F$21</f>
        <v>Data:</v>
      </c>
      <c r="O86" s="335"/>
      <c r="P86" s="335"/>
      <c r="Q86" s="335"/>
      <c r="S86" s="231"/>
    </row>
    <row r="87" spans="1:25" ht="13.15" customHeight="1" x14ac:dyDescent="0.2">
      <c r="A87" s="156"/>
      <c r="B87" s="10"/>
      <c r="C87" s="46"/>
      <c r="D87" s="46"/>
      <c r="E87" s="124"/>
      <c r="F87" s="124"/>
      <c r="G87" s="124"/>
      <c r="H87" s="124"/>
      <c r="I87" s="124"/>
      <c r="J87" s="26"/>
      <c r="K87" s="26"/>
      <c r="L87" s="21"/>
      <c r="M87" s="26"/>
      <c r="N87" s="26"/>
      <c r="S87" s="231"/>
    </row>
    <row r="88" spans="1:25" ht="13.15" customHeight="1" x14ac:dyDescent="0.2">
      <c r="A88" s="156"/>
      <c r="B88" s="10"/>
      <c r="C88" s="46"/>
      <c r="D88" s="46"/>
      <c r="E88" s="124"/>
      <c r="F88" s="124"/>
      <c r="G88" s="124"/>
      <c r="H88" s="124"/>
      <c r="I88" s="124"/>
      <c r="J88" s="26"/>
      <c r="K88" s="26"/>
      <c r="L88" s="21"/>
      <c r="M88" s="26"/>
      <c r="N88" s="26"/>
      <c r="S88" s="231"/>
    </row>
    <row r="89" spans="1:25" ht="13.15" customHeight="1" thickBot="1" x14ac:dyDescent="0.25">
      <c r="A89" s="156"/>
      <c r="B89" s="10"/>
      <c r="C89" s="46"/>
      <c r="D89" s="46"/>
      <c r="E89" s="124"/>
      <c r="F89" s="124"/>
      <c r="G89" s="124"/>
      <c r="H89" s="124"/>
      <c r="I89" s="124"/>
      <c r="J89" s="26"/>
      <c r="K89" s="26"/>
      <c r="L89" s="21"/>
      <c r="M89" s="26"/>
      <c r="N89" s="26"/>
      <c r="S89" s="231"/>
    </row>
    <row r="90" spans="1:25" ht="13.15" customHeight="1" x14ac:dyDescent="0.2">
      <c r="A90" s="156"/>
      <c r="C90" s="298" t="str">
        <f>'T1'!$A$22</f>
        <v>Enviar para:</v>
      </c>
      <c r="D90" s="299"/>
      <c r="E90" s="130" t="s">
        <v>232</v>
      </c>
      <c r="F90" s="130"/>
      <c r="G90" s="130"/>
      <c r="H90" s="130"/>
      <c r="I90" s="130"/>
      <c r="J90" s="130"/>
      <c r="K90" s="130"/>
      <c r="L90" s="131"/>
      <c r="M90" s="26"/>
      <c r="N90" s="26"/>
      <c r="S90" s="231"/>
    </row>
    <row r="91" spans="1:25" ht="13.15" customHeight="1" x14ac:dyDescent="0.2">
      <c r="A91" s="156"/>
      <c r="C91" s="300"/>
      <c r="D91" s="301"/>
      <c r="E91" s="110" t="s">
        <v>233</v>
      </c>
      <c r="F91" s="138" t="s">
        <v>234</v>
      </c>
      <c r="G91" s="111"/>
      <c r="H91" s="132"/>
      <c r="I91" s="133"/>
      <c r="J91" s="133"/>
      <c r="K91" s="133"/>
      <c r="L91" s="107"/>
      <c r="M91" s="26"/>
      <c r="N91" s="26"/>
      <c r="S91" s="231"/>
    </row>
    <row r="92" spans="1:25" ht="13.15" customHeight="1" x14ac:dyDescent="0.2">
      <c r="A92" s="157"/>
      <c r="C92" s="300"/>
      <c r="D92" s="301"/>
      <c r="E92" s="109" t="s">
        <v>235</v>
      </c>
      <c r="F92" s="109"/>
      <c r="G92" s="109"/>
      <c r="H92" s="109"/>
      <c r="I92" s="109"/>
      <c r="J92" s="109"/>
      <c r="K92" s="109"/>
      <c r="L92" s="107"/>
      <c r="S92" s="231"/>
    </row>
    <row r="93" spans="1:25" ht="13.15" customHeight="1" thickBot="1" x14ac:dyDescent="0.25">
      <c r="A93" s="158"/>
      <c r="B93" s="136"/>
      <c r="C93" s="302"/>
      <c r="D93" s="303"/>
      <c r="E93" s="134" t="s">
        <v>236</v>
      </c>
      <c r="F93" s="134"/>
      <c r="G93" s="134"/>
      <c r="H93" s="135" t="s">
        <v>113</v>
      </c>
      <c r="I93" s="136"/>
      <c r="J93" s="137"/>
      <c r="K93" s="288" t="s">
        <v>146</v>
      </c>
      <c r="L93" s="289"/>
      <c r="M93" s="136"/>
      <c r="N93" s="136"/>
      <c r="O93" s="136"/>
      <c r="P93" s="136"/>
      <c r="Q93" s="136"/>
      <c r="R93" s="278"/>
      <c r="S93" s="279"/>
      <c r="W93" s="223"/>
      <c r="X93" s="223"/>
      <c r="Y93" s="223"/>
    </row>
    <row r="94" spans="1:25" ht="13.15" customHeight="1" thickTop="1" x14ac:dyDescent="0.2">
      <c r="H94" s="11"/>
      <c r="I94" s="26"/>
      <c r="W94" s="223"/>
      <c r="X94" s="223"/>
      <c r="Y94" s="223"/>
    </row>
    <row r="95" spans="1:25" ht="13.15" customHeight="1" x14ac:dyDescent="0.2">
      <c r="H95" s="11"/>
      <c r="I95" s="26"/>
      <c r="W95" s="223"/>
      <c r="X95" s="223"/>
      <c r="Y95" s="223"/>
    </row>
    <row r="96" spans="1:25" ht="13.15" customHeight="1" x14ac:dyDescent="0.2">
      <c r="H96" s="11"/>
      <c r="I96" s="26"/>
      <c r="W96" s="223"/>
      <c r="X96" s="223"/>
      <c r="Y96" s="223"/>
    </row>
    <row r="97" spans="1:33" ht="13.15" customHeight="1" x14ac:dyDescent="0.2">
      <c r="H97" s="11"/>
      <c r="I97" s="26"/>
      <c r="W97" s="223"/>
      <c r="X97" s="223"/>
      <c r="Y97" s="223"/>
    </row>
    <row r="98" spans="1:33" ht="13.15" customHeight="1" x14ac:dyDescent="0.2">
      <c r="H98" s="11"/>
      <c r="I98" s="26"/>
    </row>
    <row r="99" spans="1:33" ht="13.15" customHeight="1" x14ac:dyDescent="0.2">
      <c r="H99" s="11"/>
      <c r="I99" s="26"/>
    </row>
    <row r="101" spans="1:33" s="63" customFormat="1" ht="13.15" customHeight="1" x14ac:dyDescent="0.2">
      <c r="A101" s="76"/>
      <c r="B101" s="11"/>
      <c r="C101" s="11"/>
      <c r="D101" s="11"/>
      <c r="E101" s="11"/>
      <c r="F101" s="11"/>
      <c r="G101" s="11"/>
      <c r="H101" s="71"/>
      <c r="I101" s="78"/>
      <c r="J101" s="11"/>
      <c r="K101" s="11"/>
      <c r="L101" s="11"/>
      <c r="M101" s="11"/>
      <c r="N101" s="11"/>
      <c r="O101" s="11"/>
      <c r="P101" s="11"/>
      <c r="Q101" s="11"/>
      <c r="R101" s="212"/>
      <c r="S101" s="212"/>
      <c r="T101" s="223"/>
      <c r="U101" s="223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23"/>
      <c r="AG101" s="223"/>
    </row>
    <row r="102" spans="1:33" s="63" customFormat="1" ht="13.15" customHeight="1" x14ac:dyDescent="0.2">
      <c r="A102" s="76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212"/>
      <c r="S102" s="212"/>
      <c r="T102" s="223"/>
      <c r="U102" s="223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23"/>
      <c r="AG102" s="223"/>
    </row>
    <row r="103" spans="1:33" s="63" customFormat="1" ht="13.15" customHeight="1" x14ac:dyDescent="0.2">
      <c r="A103" s="76"/>
      <c r="B103" s="11"/>
      <c r="C103" s="11"/>
      <c r="D103" s="11"/>
      <c r="E103" s="11"/>
      <c r="F103" s="11"/>
      <c r="G103" s="11"/>
      <c r="H103" s="71"/>
      <c r="I103" s="78"/>
      <c r="J103" s="11"/>
      <c r="K103" s="11"/>
      <c r="L103" s="11"/>
      <c r="M103" s="11"/>
      <c r="N103" s="11"/>
      <c r="O103" s="11"/>
      <c r="P103" s="11"/>
      <c r="Q103" s="11"/>
      <c r="R103" s="212"/>
      <c r="S103" s="212"/>
      <c r="T103" s="223"/>
      <c r="U103" s="223"/>
      <c r="V103" s="212"/>
      <c r="W103" s="212"/>
      <c r="X103" s="212"/>
      <c r="Y103" s="212"/>
      <c r="Z103" s="212"/>
      <c r="AA103" s="212"/>
      <c r="AB103" s="212"/>
      <c r="AC103" s="212"/>
      <c r="AD103" s="223"/>
      <c r="AE103" s="223"/>
      <c r="AF103" s="223"/>
      <c r="AG103" s="223"/>
    </row>
    <row r="104" spans="1:33" s="63" customFormat="1" ht="13.15" customHeight="1" x14ac:dyDescent="0.2">
      <c r="A104" s="76"/>
      <c r="B104" s="11"/>
      <c r="C104" s="11"/>
      <c r="D104" s="11"/>
      <c r="E104" s="11"/>
      <c r="F104" s="11"/>
      <c r="G104" s="11"/>
      <c r="H104" s="71"/>
      <c r="I104" s="78"/>
      <c r="J104" s="11"/>
      <c r="K104" s="11"/>
      <c r="L104" s="11"/>
      <c r="M104" s="11"/>
      <c r="N104" s="11"/>
      <c r="O104" s="11"/>
      <c r="P104" s="11"/>
      <c r="Q104" s="11"/>
      <c r="R104" s="212"/>
      <c r="S104" s="212"/>
      <c r="T104" s="223"/>
      <c r="U104" s="223"/>
      <c r="V104" s="212"/>
      <c r="W104" s="212"/>
      <c r="X104" s="212"/>
      <c r="Y104" s="212"/>
      <c r="Z104" s="212"/>
      <c r="AA104" s="212"/>
      <c r="AB104" s="212"/>
      <c r="AC104" s="212"/>
      <c r="AD104" s="223"/>
      <c r="AE104" s="223"/>
      <c r="AF104" s="223"/>
      <c r="AG104" s="223"/>
    </row>
    <row r="105" spans="1:33" s="63" customFormat="1" ht="13.15" customHeight="1" x14ac:dyDescent="0.2">
      <c r="A105" s="76"/>
      <c r="B105" s="11"/>
      <c r="C105" s="11"/>
      <c r="D105" s="11"/>
      <c r="E105" s="11"/>
      <c r="F105" s="11"/>
      <c r="G105" s="11"/>
      <c r="H105" s="71"/>
      <c r="I105" s="78"/>
      <c r="J105" s="11"/>
      <c r="K105" s="11"/>
      <c r="L105" s="11"/>
      <c r="M105" s="11"/>
      <c r="N105" s="11"/>
      <c r="O105" s="11"/>
      <c r="P105" s="11"/>
      <c r="Q105" s="11"/>
      <c r="R105" s="212"/>
      <c r="S105" s="212"/>
      <c r="T105" s="223"/>
      <c r="U105" s="223"/>
      <c r="V105" s="212"/>
      <c r="W105" s="212"/>
      <c r="X105" s="212"/>
      <c r="Y105" s="212"/>
      <c r="Z105" s="212"/>
      <c r="AA105" s="212"/>
      <c r="AB105" s="212"/>
      <c r="AC105" s="212"/>
      <c r="AD105" s="223"/>
      <c r="AE105" s="223"/>
      <c r="AF105" s="223"/>
      <c r="AG105" s="223"/>
    </row>
    <row r="106" spans="1:33" ht="13.15" customHeight="1" x14ac:dyDescent="0.2">
      <c r="AD106" s="223"/>
      <c r="AE106" s="223"/>
    </row>
    <row r="107" spans="1:33" ht="13.15" customHeight="1" x14ac:dyDescent="0.2">
      <c r="AD107" s="223"/>
      <c r="AE107" s="223"/>
    </row>
    <row r="108" spans="1:33" ht="13.15" customHeight="1" x14ac:dyDescent="0.2">
      <c r="AB108" s="223"/>
      <c r="AC108" s="223"/>
    </row>
    <row r="109" spans="1:33" ht="13.15" customHeight="1" x14ac:dyDescent="0.2">
      <c r="Z109" s="223"/>
      <c r="AA109" s="223"/>
      <c r="AB109" s="223"/>
      <c r="AC109" s="223"/>
    </row>
    <row r="110" spans="1:33" ht="13.15" customHeight="1" x14ac:dyDescent="0.2">
      <c r="Z110" s="223"/>
      <c r="AA110" s="223"/>
      <c r="AB110" s="223"/>
      <c r="AC110" s="223"/>
    </row>
    <row r="111" spans="1:33" ht="13.15" customHeight="1" x14ac:dyDescent="0.2">
      <c r="Z111" s="223"/>
      <c r="AA111" s="223"/>
      <c r="AB111" s="223"/>
      <c r="AC111" s="223"/>
    </row>
    <row r="112" spans="1:33" ht="13.15" customHeight="1" x14ac:dyDescent="0.2">
      <c r="Z112" s="223"/>
      <c r="AA112" s="223"/>
      <c r="AB112" s="223"/>
      <c r="AC112" s="223"/>
    </row>
    <row r="113" spans="22:27" ht="13.15" customHeight="1" x14ac:dyDescent="0.2">
      <c r="Z113" s="223"/>
      <c r="AA113" s="223"/>
    </row>
    <row r="123" spans="22:27" ht="13.15" customHeight="1" x14ac:dyDescent="0.2">
      <c r="V123" s="223"/>
    </row>
    <row r="124" spans="22:27" ht="13.15" customHeight="1" x14ac:dyDescent="0.2">
      <c r="V124" s="223"/>
    </row>
    <row r="125" spans="22:27" ht="13.15" customHeight="1" x14ac:dyDescent="0.2">
      <c r="V125" s="223"/>
    </row>
    <row r="126" spans="22:27" ht="13.15" customHeight="1" x14ac:dyDescent="0.2">
      <c r="V126" s="223"/>
    </row>
    <row r="127" spans="22:27" ht="13.15" customHeight="1" x14ac:dyDescent="0.2">
      <c r="V127" s="223"/>
    </row>
    <row r="129" spans="1:19" ht="13.15" customHeight="1" x14ac:dyDescent="0.2">
      <c r="A129" s="77"/>
      <c r="B129" s="63"/>
      <c r="C129" s="63"/>
      <c r="D129" s="63"/>
      <c r="E129" s="63"/>
      <c r="F129" s="63"/>
      <c r="G129" s="63"/>
      <c r="J129" s="63"/>
      <c r="K129" s="63"/>
      <c r="L129" s="63"/>
      <c r="M129" s="63"/>
      <c r="N129" s="63"/>
      <c r="O129" s="63"/>
      <c r="P129" s="63"/>
      <c r="Q129" s="63"/>
      <c r="R129" s="223"/>
      <c r="S129" s="223"/>
    </row>
    <row r="130" spans="1:19" ht="13.15" customHeight="1" x14ac:dyDescent="0.2">
      <c r="A130" s="77"/>
      <c r="B130" s="63"/>
      <c r="C130" s="63"/>
      <c r="D130" s="63"/>
      <c r="E130" s="63"/>
      <c r="F130" s="63"/>
      <c r="G130" s="63"/>
      <c r="J130" s="63"/>
      <c r="K130" s="63"/>
      <c r="L130" s="63"/>
      <c r="M130" s="63"/>
      <c r="N130" s="63"/>
      <c r="O130" s="63"/>
      <c r="P130" s="63"/>
      <c r="Q130" s="63"/>
      <c r="R130" s="223"/>
      <c r="S130" s="223"/>
    </row>
    <row r="131" spans="1:19" ht="13.15" customHeight="1" x14ac:dyDescent="0.2">
      <c r="A131" s="77"/>
      <c r="B131" s="63"/>
      <c r="C131" s="63"/>
      <c r="D131" s="63"/>
      <c r="E131" s="63"/>
      <c r="F131" s="63"/>
      <c r="G131" s="63"/>
      <c r="J131" s="63"/>
      <c r="K131" s="63"/>
      <c r="L131" s="63"/>
      <c r="M131" s="63"/>
      <c r="N131" s="63"/>
      <c r="O131" s="63"/>
      <c r="P131" s="63"/>
      <c r="Q131" s="63"/>
      <c r="R131" s="223"/>
      <c r="S131" s="223"/>
    </row>
    <row r="132" spans="1:19" ht="13.15" customHeight="1" x14ac:dyDescent="0.2">
      <c r="B132" s="63"/>
      <c r="C132" s="63"/>
      <c r="D132" s="63"/>
      <c r="E132" s="63"/>
      <c r="F132" s="63"/>
      <c r="G132" s="63"/>
      <c r="J132" s="63"/>
      <c r="K132" s="63"/>
      <c r="L132" s="63"/>
      <c r="M132" s="63"/>
      <c r="N132" s="63"/>
      <c r="O132" s="63"/>
      <c r="P132" s="63"/>
      <c r="Q132" s="63"/>
      <c r="R132" s="223"/>
      <c r="S132" s="223"/>
    </row>
    <row r="133" spans="1:19" ht="13.15" customHeight="1" x14ac:dyDescent="0.2">
      <c r="B133" s="63"/>
      <c r="C133" s="63"/>
      <c r="D133" s="63"/>
      <c r="E133" s="63"/>
      <c r="F133" s="63"/>
      <c r="G133" s="63"/>
      <c r="J133" s="63"/>
      <c r="K133" s="63"/>
      <c r="L133" s="63"/>
      <c r="M133" s="63"/>
      <c r="N133" s="63"/>
      <c r="O133" s="63"/>
      <c r="P133" s="63"/>
      <c r="Q133" s="63"/>
      <c r="R133" s="223"/>
      <c r="S133" s="223"/>
    </row>
  </sheetData>
  <sheetProtection algorithmName="SHA-512" hashValue="S8Oz2LFcYryvzE6P0WoN6DzFnSS0EfwD3+4NY5Seea/yPauYiebNMS63IatqcHriwVWHPFTCcKqKFxO+aCO3/A==" saltValue="7nsqseGpDHZR0qnG3tmWpg==" spinCount="100000" sheet="1" selectLockedCells="1"/>
  <mergeCells count="69">
    <mergeCell ref="C53:Q55"/>
    <mergeCell ref="O86:Q86"/>
    <mergeCell ref="I68:J68"/>
    <mergeCell ref="O64:Q64"/>
    <mergeCell ref="N72:O72"/>
    <mergeCell ref="M73:O73"/>
    <mergeCell ref="J75:M75"/>
    <mergeCell ref="N76:O76"/>
    <mergeCell ref="N75:O75"/>
    <mergeCell ref="K68:N68"/>
    <mergeCell ref="G76:I76"/>
    <mergeCell ref="E83:J83"/>
    <mergeCell ref="M74:P74"/>
    <mergeCell ref="G75:I75"/>
    <mergeCell ref="F68:G68"/>
    <mergeCell ref="K83:Q83"/>
    <mergeCell ref="K4:L4"/>
    <mergeCell ref="L1:M1"/>
    <mergeCell ref="A2:S3"/>
    <mergeCell ref="A4:J4"/>
    <mergeCell ref="H1:K1"/>
    <mergeCell ref="O24:P24"/>
    <mergeCell ref="O38:P38"/>
    <mergeCell ref="G38:H38"/>
    <mergeCell ref="L37:N37"/>
    <mergeCell ref="G34:H34"/>
    <mergeCell ref="C52:D52"/>
    <mergeCell ref="C48:D48"/>
    <mergeCell ref="G59:Q59"/>
    <mergeCell ref="O27:P27"/>
    <mergeCell ref="O63:P63"/>
    <mergeCell ref="O52:P52"/>
    <mergeCell ref="O50:P50"/>
    <mergeCell ref="O48:P48"/>
    <mergeCell ref="O42:P42"/>
    <mergeCell ref="C14:M14"/>
    <mergeCell ref="C26:D26"/>
    <mergeCell ref="C33:D33"/>
    <mergeCell ref="C42:D42"/>
    <mergeCell ref="C29:D29"/>
    <mergeCell ref="O34:P34"/>
    <mergeCell ref="E42:J43"/>
    <mergeCell ref="G33:H33"/>
    <mergeCell ref="O45:P45"/>
    <mergeCell ref="A5:R5"/>
    <mergeCell ref="C23:D23"/>
    <mergeCell ref="G11:Q11"/>
    <mergeCell ref="O22:P22"/>
    <mergeCell ref="C18:Q19"/>
    <mergeCell ref="G36:H36"/>
    <mergeCell ref="E12:H12"/>
    <mergeCell ref="L35:N35"/>
    <mergeCell ref="O36:P36"/>
    <mergeCell ref="C80:D83"/>
    <mergeCell ref="K93:L93"/>
    <mergeCell ref="A6:S6"/>
    <mergeCell ref="C7:Q8"/>
    <mergeCell ref="F10:J10"/>
    <mergeCell ref="N14:O14"/>
    <mergeCell ref="C90:D93"/>
    <mergeCell ref="E86:L86"/>
    <mergeCell ref="C86:D86"/>
    <mergeCell ref="E80:M80"/>
    <mergeCell ref="E81:Q81"/>
    <mergeCell ref="E82:Q82"/>
    <mergeCell ref="O29:P29"/>
    <mergeCell ref="O31:P31"/>
    <mergeCell ref="L39:N39"/>
    <mergeCell ref="E45:J46"/>
  </mergeCells>
  <phoneticPr fontId="0" type="noConversion"/>
  <conditionalFormatting sqref="C90">
    <cfRule type="cellIs" dxfId="5" priority="3" operator="equal">
      <formula>#REF!</formula>
    </cfRule>
  </conditionalFormatting>
  <conditionalFormatting sqref="L35:N35 L37:N37">
    <cfRule type="cellIs" dxfId="4" priority="22" operator="equal">
      <formula>$AC$11</formula>
    </cfRule>
  </conditionalFormatting>
  <conditionalFormatting sqref="L39:N39">
    <cfRule type="cellIs" dxfId="3" priority="1" operator="equal">
      <formula>$AC$11</formula>
    </cfRule>
  </conditionalFormatting>
  <conditionalFormatting sqref="O64:Q64">
    <cfRule type="cellIs" dxfId="2" priority="17" operator="equal">
      <formula>$H$64</formula>
    </cfRule>
    <cfRule type="cellIs" dxfId="1" priority="18" operator="equal">
      <formula>$H$64</formula>
    </cfRule>
    <cfRule type="cellIs" dxfId="0" priority="19" operator="equal">
      <formula>#REF!</formula>
    </cfRule>
  </conditionalFormatting>
  <dataValidations xWindow="157" yWindow="585" count="7">
    <dataValidation type="list" allowBlank="1" showInputMessage="1" showErrorMessage="1" sqref="G34:H34 G36:H36 G38:H40" xr:uid="{B3594174-AC75-4B19-BAD7-4B0DAF1754F2}">
      <formula1>$AA$25:$AA$27</formula1>
    </dataValidation>
    <dataValidation type="list" allowBlank="1" showInputMessage="1" showErrorMessage="1" sqref="N14" xr:uid="{ED020EE2-3C38-4959-AF04-9E60A44B4A9F}">
      <formula1>$AC$1:$AC$3</formula1>
    </dataValidation>
    <dataValidation type="list" allowBlank="1" showInputMessage="1" showErrorMessage="1" sqref="L1" xr:uid="{457B3CD0-C9F3-46B1-AD65-56646796AED4}">
      <formula1>$T$1:$T$4</formula1>
    </dataValidation>
    <dataValidation type="list" allowBlank="1" showInputMessage="1" showErrorMessage="1" sqref="M64 M31 M24 M27 M29 M42 M45 M50 M48" xr:uid="{0D1E1140-522A-49D0-B505-A29671AC3C76}">
      <formula1>$V$27:$V$57</formula1>
    </dataValidation>
    <dataValidation type="list" allowBlank="1" showInputMessage="1" showErrorMessage="1" sqref="M34" xr:uid="{D16DB095-3DC9-4846-81A8-1EA33E27CBD9}">
      <formula1>$W$27:$W$57</formula1>
    </dataValidation>
    <dataValidation type="list" allowBlank="1" showInputMessage="1" showErrorMessage="1" sqref="M36" xr:uid="{1BADF865-567E-4833-AD1D-8DD4DEED2317}">
      <formula1>$X$27:$X$57</formula1>
    </dataValidation>
    <dataValidation type="list" allowBlank="1" showInputMessage="1" showErrorMessage="1" sqref="M38 M40" xr:uid="{E75EF494-A3B0-48A0-8E36-70887DC5F055}">
      <formula1>$Y$27:$Y$57</formula1>
    </dataValidation>
  </dataValidations>
  <hyperlinks>
    <hyperlink ref="K93" r:id="rId1" xr:uid="{71767CE7-092E-4381-8DE6-45FBC9AC1B31}"/>
    <hyperlink ref="K83" r:id="rId2" display="https://eur03.safelinks.protection.outlook.com/?url=https%3A%2F%2Fpagamentos.reduniq.pt%2Fpayments%2F3123865%2Fcclfil%2F&amp;data=04%7C01%7Cmarisa.mendonca%40unicre.pt%7C54f279d752d64a194a4708d9a90685f2%7C556a503d555b477195fad2009583f021%7C0%7C0%7C637726667751699673%7CUnknown%7CTWFpbGZsb3d8eyJWIjoiMC4wLjAwMDAiLCJQIjoiV2luMzIiLCJBTiI6Ik1haWwiLCJXVCI6Mn0%3D%7C3000&amp;sdata=RykO0T5lW0w%2FpVC9uzmuPhwkXi8kfWn3vE%2FDF3Q7keQ%3D&amp;reserved=0" xr:uid="{6128E33D-5A63-4322-B77B-B720B43B04F7}"/>
  </hyperlinks>
  <printOptions horizontalCentered="1" verticalCentered="1"/>
  <pageMargins left="0.19685039370078741" right="0.19685039370078741" top="0.19685039370078741" bottom="0.19685039370078741" header="0" footer="0"/>
  <pageSetup orientation="portrait" r:id="rId3"/>
  <rowBreaks count="1" manualBreakCount="1">
    <brk id="57" max="18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7E94-E409-446A-BF80-F8FAA7BB60C8}">
  <sheetPr codeName="Sheet5"/>
  <dimension ref="A1:P41"/>
  <sheetViews>
    <sheetView showGridLines="0" defaultGridColor="0" topLeftCell="A3" colorId="22" zoomScaleNormal="100" workbookViewId="0">
      <selection activeCell="A22" sqref="A22"/>
    </sheetView>
  </sheetViews>
  <sheetFormatPr defaultColWidth="9.140625" defaultRowHeight="11.25" customHeight="1" x14ac:dyDescent="0.2"/>
  <cols>
    <col min="1" max="1" width="28.42578125" style="1" bestFit="1" customWidth="1"/>
    <col min="2" max="2" width="6.7109375" style="1" bestFit="1" customWidth="1"/>
    <col min="3" max="4" width="14.5703125" style="1" customWidth="1"/>
    <col min="5" max="5" width="3.140625" style="1" customWidth="1"/>
    <col min="6" max="6" width="8.7109375" style="1" bestFit="1" customWidth="1"/>
    <col min="7" max="7" width="2.5703125" style="1" customWidth="1"/>
    <col min="8" max="8" width="19.7109375" style="1" bestFit="1" customWidth="1"/>
    <col min="9" max="9" width="1.42578125" style="1" customWidth="1"/>
    <col min="10" max="10" width="29.7109375" style="1" bestFit="1" customWidth="1"/>
    <col min="11" max="11" width="3.7109375" style="1" customWidth="1"/>
    <col min="12" max="12" width="21.85546875" style="1" bestFit="1" customWidth="1"/>
    <col min="13" max="13" width="9.28515625" style="1" customWidth="1"/>
    <col min="14" max="14" width="23.5703125" style="1" customWidth="1"/>
    <col min="15" max="16384" width="9.140625" style="1"/>
  </cols>
  <sheetData>
    <row r="1" spans="1:16" ht="12" customHeight="1" thickBot="1" x14ac:dyDescent="0.25">
      <c r="A1" s="99" t="str">
        <f>Audiovisuais!$L$1</f>
        <v>Português</v>
      </c>
      <c r="D1" s="168" t="str">
        <f>IF($A$1="Português",D2,IF($A$1="English",D3,IF($A$1="Español",D4,IF($A$1="Français",D5,))))</f>
        <v>Leitor de DVD</v>
      </c>
      <c r="F1" s="168" t="str">
        <f>IF($A$1="Português",F2,IF($A$1="English",F3,IF($A$1="Español",F4,IF($A$1="Français",F5,))))</f>
        <v>PACOTE 1</v>
      </c>
      <c r="H1" s="168" t="str">
        <f>IF($A$1="Português",H2,IF($A$1="English",H3,IF($A$1="Español",H4,IF($A$1="Français",H5,))))</f>
        <v>Prazo de Inscrição:</v>
      </c>
      <c r="J1" s="168" t="str">
        <f>IF($A$1="Português",J2,IF($A$1="English",J3,IF($A$1="Español",J4,IF($A$1="Français",J5,))))</f>
        <v>Projector de vídeo 3000 Alsilumens</v>
      </c>
      <c r="L1" s="168" t="str">
        <f>IF($A$1="Português",L2,IF($A$1="English",L3,IF($A$1="Español",L4,IF($A$1="Français",L5,))))</f>
        <v>Pagamento Inicial até:</v>
      </c>
    </row>
    <row r="2" spans="1:16" ht="13.15" customHeight="1" thickTop="1" x14ac:dyDescent="0.2">
      <c r="A2" s="173" t="s">
        <v>269</v>
      </c>
      <c r="B2" s="174"/>
      <c r="C2" s="175"/>
      <c r="D2" s="5" t="s">
        <v>96</v>
      </c>
      <c r="F2" s="84" t="s">
        <v>149</v>
      </c>
      <c r="H2" s="49" t="s">
        <v>138</v>
      </c>
      <c r="J2" s="65" t="s">
        <v>73</v>
      </c>
      <c r="L2" s="16" t="s">
        <v>196</v>
      </c>
    </row>
    <row r="3" spans="1:16" ht="13.15" customHeight="1" x14ac:dyDescent="0.2">
      <c r="A3" s="176" t="s">
        <v>247</v>
      </c>
      <c r="B3" s="177"/>
      <c r="C3" s="178">
        <v>45614</v>
      </c>
      <c r="D3" s="5" t="s">
        <v>50</v>
      </c>
      <c r="F3" s="84" t="s">
        <v>150</v>
      </c>
      <c r="H3" s="50" t="s">
        <v>139</v>
      </c>
      <c r="I3" s="51"/>
      <c r="J3" s="1" t="s">
        <v>118</v>
      </c>
      <c r="L3" s="16" t="s">
        <v>197</v>
      </c>
      <c r="O3" s="65"/>
      <c r="P3" s="65"/>
    </row>
    <row r="4" spans="1:16" ht="13.15" customHeight="1" x14ac:dyDescent="0.2">
      <c r="A4" s="176" t="s">
        <v>248</v>
      </c>
      <c r="B4" s="179">
        <v>1</v>
      </c>
      <c r="C4" s="180">
        <f>$C$9-$B$4</f>
        <v>45616</v>
      </c>
      <c r="D4" s="1" t="s">
        <v>51</v>
      </c>
      <c r="F4" s="84" t="s">
        <v>151</v>
      </c>
      <c r="H4" s="50" t="s">
        <v>140</v>
      </c>
      <c r="I4" s="52"/>
      <c r="J4" s="1" t="s">
        <v>55</v>
      </c>
      <c r="L4" s="16" t="s">
        <v>208</v>
      </c>
    </row>
    <row r="5" spans="1:16" ht="13.15" customHeight="1" x14ac:dyDescent="0.2">
      <c r="A5" s="181" t="s">
        <v>249</v>
      </c>
      <c r="B5" s="182">
        <v>90</v>
      </c>
      <c r="C5" s="183">
        <f>SUM($C$3-$B$5)</f>
        <v>45524</v>
      </c>
      <c r="D5" s="1" t="s">
        <v>132</v>
      </c>
      <c r="F5" s="84" t="s">
        <v>150</v>
      </c>
      <c r="H5" s="50" t="s">
        <v>141</v>
      </c>
      <c r="J5" s="1" t="s">
        <v>117</v>
      </c>
      <c r="L5" s="16" t="s">
        <v>198</v>
      </c>
    </row>
    <row r="6" spans="1:16" ht="13.15" customHeight="1" x14ac:dyDescent="0.2">
      <c r="A6" s="181" t="s">
        <v>250</v>
      </c>
      <c r="B6" s="182">
        <v>45</v>
      </c>
      <c r="C6" s="183">
        <f>SUM($C$3-$B$6)</f>
        <v>45569</v>
      </c>
      <c r="D6" s="168" t="str">
        <f>IF($A$1="Português",D7,IF($A$1="English",D8,IF($A$1="Español",D9,IF($A$1="Français",D10,))))</f>
        <v>Leitor de Bluray</v>
      </c>
      <c r="F6" s="168" t="str">
        <f>IF($A$1="Português",F7,IF($A$1="English",F8,IF($A$1="Español",F9,IF($A$1="Français",F10,))))</f>
        <v>PACOTE 2</v>
      </c>
      <c r="H6" s="168" t="str">
        <f>IF($A$1="Português",H7,IF($A$1="English",H8,IF($A$1="Español",H9,IF($A$1="Français",H10,))))</f>
        <v>Nº Contribuinte:</v>
      </c>
      <c r="J6" s="168" t="str">
        <f>IF($A$1="Português",J7,IF($A$1="English",J8,IF($A$1="Español",J9,IF($A$1="Français",J10,))))</f>
        <v>Écran (2.40m X 1.80m)</v>
      </c>
      <c r="L6" s="168" t="str">
        <f>IF($A$1="Português",L7,IF($A$1="English",L8,IF($A$1="Español",L9,IF($A$1="Français",L10,))))</f>
        <v>(com a entrega da Requisição)</v>
      </c>
    </row>
    <row r="7" spans="1:16" ht="13.15" customHeight="1" x14ac:dyDescent="0.2">
      <c r="A7" s="181" t="s">
        <v>251</v>
      </c>
      <c r="B7" s="184">
        <v>31</v>
      </c>
      <c r="C7" s="185">
        <f>SUM($C$3-$B$7)</f>
        <v>45583</v>
      </c>
      <c r="D7" s="5" t="s">
        <v>52</v>
      </c>
      <c r="F7" s="84" t="s">
        <v>152</v>
      </c>
      <c r="H7" s="4" t="s">
        <v>0</v>
      </c>
      <c r="J7" s="65" t="s">
        <v>58</v>
      </c>
      <c r="L7" s="16" t="s">
        <v>199</v>
      </c>
      <c r="O7" s="65"/>
      <c r="P7" s="65"/>
    </row>
    <row r="8" spans="1:16" ht="13.15" customHeight="1" x14ac:dyDescent="0.2">
      <c r="A8" s="181" t="s">
        <v>252</v>
      </c>
      <c r="B8" s="184">
        <v>17</v>
      </c>
      <c r="C8" s="185">
        <f>SUM($C$3-$B$8)</f>
        <v>45597</v>
      </c>
      <c r="D8" s="1" t="s">
        <v>53</v>
      </c>
      <c r="F8" s="84" t="s">
        <v>153</v>
      </c>
      <c r="H8" s="16" t="s">
        <v>136</v>
      </c>
      <c r="J8" s="1" t="s">
        <v>56</v>
      </c>
      <c r="L8" s="16" t="s">
        <v>200</v>
      </c>
    </row>
    <row r="9" spans="1:16" ht="13.15" customHeight="1" x14ac:dyDescent="0.2">
      <c r="A9" s="181" t="s">
        <v>213</v>
      </c>
      <c r="B9" s="186"/>
      <c r="C9" s="187">
        <v>45617</v>
      </c>
      <c r="D9" s="5" t="s">
        <v>54</v>
      </c>
      <c r="F9" s="84" t="s">
        <v>154</v>
      </c>
      <c r="H9" s="1" t="s">
        <v>33</v>
      </c>
      <c r="J9" s="1" t="s">
        <v>57</v>
      </c>
      <c r="L9" s="16" t="s">
        <v>201</v>
      </c>
    </row>
    <row r="10" spans="1:16" ht="13.15" customHeight="1" x14ac:dyDescent="0.2">
      <c r="A10" s="181" t="s">
        <v>253</v>
      </c>
      <c r="B10" s="182">
        <v>30</v>
      </c>
      <c r="C10" s="185">
        <f>SUM($C$9-$B$10)</f>
        <v>45587</v>
      </c>
      <c r="D10" s="5" t="s">
        <v>129</v>
      </c>
      <c r="F10" s="84" t="s">
        <v>153</v>
      </c>
      <c r="H10" s="16" t="s">
        <v>122</v>
      </c>
      <c r="J10" s="1" t="s">
        <v>56</v>
      </c>
      <c r="L10" s="16" t="s">
        <v>207</v>
      </c>
    </row>
    <row r="11" spans="1:16" ht="13.15" customHeight="1" x14ac:dyDescent="0.2">
      <c r="A11" s="181" t="s">
        <v>214</v>
      </c>
      <c r="B11" s="182">
        <v>1.5</v>
      </c>
      <c r="C11" s="185">
        <f>SUM($C$9-$B$11)</f>
        <v>45615.5</v>
      </c>
      <c r="D11" s="168" t="str">
        <f>IF($A$1="Português",D12,IF($A$1="English",D13,IF($A$1="Español",D14,IF($A$1="Français",D15,))))</f>
        <v>PROJECÇÃO DE VÍDEO</v>
      </c>
      <c r="F11" s="168" t="str">
        <f>IF($A$1="Português",F12,IF($A$1="English",F13,IF($A$1="Español",F14,IF($A$1="Français",F15,))))</f>
        <v>Horário:</v>
      </c>
      <c r="H11" s="168" t="str">
        <f>IF($A$1="Português",H12,IF($A$1="English",H13,IF($A$1="Español",H14,IF($A$1="Français",H15,))))</f>
        <v>AUDIOVISUAIS</v>
      </c>
      <c r="J11" s="168" t="str">
        <f>IF($A$1="Português",J12,IF($A$1="English",J13,IF($A$1="Español",J14,IF($A$1="Français",J15,))))</f>
        <v>Projector de vídeo 7000 Alsilumens</v>
      </c>
      <c r="L11" s="168" t="str">
        <f>IF($A$1="Português",L12,IF($A$1="English",L13,IF($A$1="Español",L14,IF($A$1="Français",L15,))))</f>
        <v>TOTAL DA REQUISIÇÃO</v>
      </c>
    </row>
    <row r="12" spans="1:16" ht="13.15" customHeight="1" x14ac:dyDescent="0.2">
      <c r="A12" s="181" t="s">
        <v>254</v>
      </c>
      <c r="B12" s="188">
        <f>C12-C9+1</f>
        <v>3</v>
      </c>
      <c r="C12" s="187">
        <v>45619</v>
      </c>
      <c r="D12" s="1" t="s">
        <v>74</v>
      </c>
      <c r="F12" s="1" t="s">
        <v>11</v>
      </c>
      <c r="H12" s="1" t="s">
        <v>10</v>
      </c>
      <c r="J12" s="65" t="s">
        <v>19</v>
      </c>
      <c r="L12" s="7" t="s">
        <v>203</v>
      </c>
    </row>
    <row r="13" spans="1:16" ht="13.15" customHeight="1" x14ac:dyDescent="0.2">
      <c r="A13" s="189" t="s">
        <v>255</v>
      </c>
      <c r="B13" s="190">
        <v>1</v>
      </c>
      <c r="C13" s="191">
        <f>$C$12+$B$13</f>
        <v>45620</v>
      </c>
      <c r="D13" s="1" t="s">
        <v>76</v>
      </c>
      <c r="F13" s="1" t="s">
        <v>71</v>
      </c>
      <c r="H13" s="1" t="s">
        <v>43</v>
      </c>
      <c r="J13" s="1" t="s">
        <v>62</v>
      </c>
      <c r="L13" s="7" t="s">
        <v>204</v>
      </c>
    </row>
    <row r="14" spans="1:16" ht="13.15" customHeight="1" x14ac:dyDescent="0.2">
      <c r="A14" s="189" t="s">
        <v>220</v>
      </c>
      <c r="B14" s="192"/>
      <c r="C14" s="178">
        <v>45621</v>
      </c>
      <c r="D14" s="1" t="s">
        <v>75</v>
      </c>
      <c r="F14" s="1" t="s">
        <v>72</v>
      </c>
      <c r="H14" s="1" t="s">
        <v>44</v>
      </c>
      <c r="J14" s="1" t="s">
        <v>63</v>
      </c>
      <c r="L14" s="7" t="s">
        <v>205</v>
      </c>
    </row>
    <row r="15" spans="1:16" ht="13.15" customHeight="1" thickBot="1" x14ac:dyDescent="0.25">
      <c r="A15" s="193" t="s">
        <v>256</v>
      </c>
      <c r="B15" s="194"/>
      <c r="C15" s="195"/>
      <c r="D15" s="1" t="s">
        <v>76</v>
      </c>
      <c r="F15" s="1" t="s">
        <v>126</v>
      </c>
      <c r="H15" s="1" t="s">
        <v>123</v>
      </c>
      <c r="J15" s="1" t="s">
        <v>119</v>
      </c>
      <c r="L15" s="7" t="s">
        <v>206</v>
      </c>
    </row>
    <row r="16" spans="1:16" ht="11.25" customHeight="1" thickTop="1" x14ac:dyDescent="0.2">
      <c r="A16" s="100"/>
      <c r="B16" s="100"/>
      <c r="C16" s="100"/>
      <c r="D16" s="168" t="str">
        <f>IF($A$1="Português",D17,IF($A$1="English",D18,IF($A$1="Español",D19,IF($A$1="Français",D20,))))</f>
        <v>SONORIZAÇÃO</v>
      </c>
      <c r="F16" s="168" t="str">
        <f>IF($A$1="Português",F17,IF($A$1="English",F18,IF($A$1="Español",F19,IF($A$1="Français",F20,))))</f>
        <v>MONITORES</v>
      </c>
      <c r="H16" s="168" t="str">
        <f>IF($A$1="Português",H17,IF($A$1="English",H18,IF($A$1="Español",H19,IF($A$1="Français",H20,))))</f>
        <v>ASSISTÊNCIA TÉCNICA</v>
      </c>
      <c r="J16" s="168" t="str">
        <f>IF($A$1="Português",J17,IF($A$1="English",J18,IF($A$1="Español",J19,IF($A$1="Français",J20,))))</f>
        <v>Écran (3.00m X 2.30m)</v>
      </c>
      <c r="L16" s="168" t="str">
        <f>IF($A$1="Português",L17,IF($A$1="English",L18,IF($A$1="Español",L19,IF($A$1="Français",L20,))))</f>
        <v>Restante pagamento até:</v>
      </c>
    </row>
    <row r="17" spans="1:16" ht="11.25" customHeight="1" x14ac:dyDescent="0.2">
      <c r="A17" s="48" t="str">
        <f>IF($A$1="Português",A18,IF($A$1="English",A19,IF($A$1="Español",A20,IF($A$1="Français",A21,))))</f>
        <v>21 a 23 de Novembro 2024</v>
      </c>
      <c r="D17" s="5" t="s">
        <v>79</v>
      </c>
      <c r="F17" s="84" t="s">
        <v>159</v>
      </c>
      <c r="H17" s="1" t="s">
        <v>22</v>
      </c>
      <c r="J17" s="65" t="s">
        <v>61</v>
      </c>
      <c r="L17" s="7" t="s">
        <v>174</v>
      </c>
    </row>
    <row r="18" spans="1:16" ht="11.25" customHeight="1" x14ac:dyDescent="0.2">
      <c r="A18" s="170" t="s">
        <v>270</v>
      </c>
      <c r="D18" s="5" t="s">
        <v>66</v>
      </c>
      <c r="F18" s="84" t="s">
        <v>160</v>
      </c>
      <c r="H18" s="3" t="s">
        <v>67</v>
      </c>
      <c r="J18" s="1" t="s">
        <v>64</v>
      </c>
      <c r="L18" s="7" t="s">
        <v>175</v>
      </c>
    </row>
    <row r="19" spans="1:16" ht="11.25" customHeight="1" x14ac:dyDescent="0.2">
      <c r="A19" s="171" t="s">
        <v>271</v>
      </c>
      <c r="D19" s="5" t="s">
        <v>80</v>
      </c>
      <c r="F19" s="84" t="s">
        <v>159</v>
      </c>
      <c r="H19" s="3" t="s">
        <v>68</v>
      </c>
      <c r="J19" s="1" t="s">
        <v>65</v>
      </c>
      <c r="L19" s="7" t="s">
        <v>209</v>
      </c>
    </row>
    <row r="20" spans="1:16" ht="11.25" customHeight="1" x14ac:dyDescent="0.2">
      <c r="A20" s="171" t="s">
        <v>272</v>
      </c>
      <c r="D20" s="5" t="s">
        <v>66</v>
      </c>
      <c r="F20" s="84" t="s">
        <v>161</v>
      </c>
      <c r="H20" s="3" t="s">
        <v>124</v>
      </c>
      <c r="J20" s="1" t="s">
        <v>64</v>
      </c>
      <c r="L20" s="16" t="s">
        <v>176</v>
      </c>
    </row>
    <row r="21" spans="1:16" ht="11.25" customHeight="1" x14ac:dyDescent="0.2">
      <c r="A21" s="172" t="s">
        <v>273</v>
      </c>
      <c r="C21" s="168" t="str">
        <f>IF($A$1="Português",C22,IF($A$1="English",C23,IF($A$1="Español",C24,IF($A$1="Français",C25,))))</f>
        <v>Quant.</v>
      </c>
      <c r="D21" s="168" t="str">
        <f>IF($A$1="Português",D22,IF($A$1="English",D23,IF($A$1="Español",D24,IF($A$1="Français",D25,))))</f>
        <v>Tipo de suporte</v>
      </c>
      <c r="F21" s="168" t="str">
        <f>IF($A$1="Português",F22,IF($A$1="English",F23,IF($A$1="Español",F24,IF($A$1="Français",F25,))))</f>
        <v>Data:</v>
      </c>
      <c r="H21" s="168" t="str">
        <f>IF($A$1="Português",H22,IF($A$1="English",H23,IF($A$1="Español",H24,IF($A$1="Français",H25,))))</f>
        <v>Campos Obrigatórios</v>
      </c>
      <c r="J21" s="168" t="str">
        <f>IF($A$1="Português",J22,IF($A$1="English",J23,IF($A$1="Español",J24,IF($A$1="Français",J25,))))</f>
        <v>Microfone com fio (Mesa, Tripé ou Púlpito)</v>
      </c>
      <c r="L21" s="168" t="str">
        <f>IF($A$1="Português",L22,IF($A$1="English",L23,IF($A$1="Español",L24,IF($A$1="Français",L25,))))</f>
        <v>taxa de IVA (ler Normas)</v>
      </c>
    </row>
    <row r="22" spans="1:16" ht="11.25" customHeight="1" x14ac:dyDescent="0.2">
      <c r="A22" s="168" t="str">
        <f>IF($A$1="Português",A23,IF($A$1="English",A24,IF($A$1="Español",A25,IF($A$1="Français",A26,))))</f>
        <v>Enviar para:</v>
      </c>
      <c r="C22" s="6" t="s">
        <v>38</v>
      </c>
      <c r="D22" s="1" t="s">
        <v>26</v>
      </c>
      <c r="F22" s="6" t="s">
        <v>4</v>
      </c>
      <c r="H22" s="1" t="s">
        <v>30</v>
      </c>
      <c r="J22" s="66" t="s">
        <v>87</v>
      </c>
      <c r="L22" s="1" t="s">
        <v>210</v>
      </c>
    </row>
    <row r="23" spans="1:16" ht="11.25" customHeight="1" x14ac:dyDescent="0.2">
      <c r="A23" s="44" t="s">
        <v>228</v>
      </c>
      <c r="C23" s="6" t="s">
        <v>39</v>
      </c>
      <c r="D23" s="1" t="s">
        <v>45</v>
      </c>
      <c r="F23" s="6" t="s">
        <v>36</v>
      </c>
      <c r="H23" s="1" t="s">
        <v>31</v>
      </c>
      <c r="J23" s="5" t="s">
        <v>89</v>
      </c>
      <c r="L23" s="1" t="s">
        <v>211</v>
      </c>
    </row>
    <row r="24" spans="1:16" ht="11.25" customHeight="1" x14ac:dyDescent="0.2">
      <c r="A24" s="44" t="s">
        <v>229</v>
      </c>
      <c r="C24" s="6" t="s">
        <v>40</v>
      </c>
      <c r="D24" s="1" t="s">
        <v>46</v>
      </c>
      <c r="F24" s="6" t="s">
        <v>37</v>
      </c>
      <c r="H24" s="1" t="s">
        <v>32</v>
      </c>
      <c r="J24" s="5" t="s">
        <v>90</v>
      </c>
      <c r="L24" s="1" t="s">
        <v>212</v>
      </c>
    </row>
    <row r="25" spans="1:16" ht="11.25" customHeight="1" x14ac:dyDescent="0.2">
      <c r="A25" s="44" t="s">
        <v>230</v>
      </c>
      <c r="C25" s="67" t="s">
        <v>115</v>
      </c>
      <c r="D25" s="1" t="s">
        <v>130</v>
      </c>
      <c r="F25" s="6" t="s">
        <v>36</v>
      </c>
      <c r="H25" s="7" t="s">
        <v>147</v>
      </c>
      <c r="J25" s="5" t="s">
        <v>120</v>
      </c>
      <c r="L25" s="50" t="s">
        <v>215</v>
      </c>
    </row>
    <row r="26" spans="1:16" ht="11.25" customHeight="1" x14ac:dyDescent="0.2">
      <c r="A26" s="44" t="s">
        <v>231</v>
      </c>
      <c r="C26" s="168" t="str">
        <f>IF($A$1="Português",C27,IF($A$1="English",C28,IF($A$1="Español",C29,IF($A$1="Français",C30,))))</f>
        <v>Cabo VGA</v>
      </c>
      <c r="D26" s="168" t="str">
        <f>IF($A$1="Português",D27,IF($A$1="English",D28,IF($A$1="Español",D29,IF($A$1="Français",D30,))))</f>
        <v>MICROFONES</v>
      </c>
      <c r="F26" s="168" t="str">
        <f>IF($A$1="Português",F27,IF($A$1="English",F28,IF($A$1="Español",F29,IF($A$1="Français",F30,))))</f>
        <v>unid.</v>
      </c>
      <c r="H26" s="168" t="str">
        <f>IF($A$1="Português",H27,IF($A$1="English",H28,IF($A$1="Español",H29,IF($A$1="Français",H30,))))</f>
        <v>Sujeito a Orçamento</v>
      </c>
      <c r="J26" s="168" t="str">
        <f>IF($A$1="Português",J27,IF($A$1="English",J28,IF($A$1="Español",J29,IF($A$1="Français",J30,))))</f>
        <v>Microfone sem fio (Tripé ou Lapela)</v>
      </c>
    </row>
    <row r="27" spans="1:16" ht="11.25" customHeight="1" x14ac:dyDescent="0.2">
      <c r="A27" s="168" t="str">
        <f>IF($A$1="Português",A28,IF($A$1="English",A29,IF($A$1="Español",A30,IF($A$1="Français",A31,))))</f>
        <v>Assinatura:</v>
      </c>
      <c r="C27" s="5" t="s">
        <v>20</v>
      </c>
      <c r="D27" s="84" t="s">
        <v>166</v>
      </c>
      <c r="F27" s="8" t="s">
        <v>1</v>
      </c>
      <c r="H27" s="6" t="s">
        <v>99</v>
      </c>
      <c r="J27" s="66" t="s">
        <v>88</v>
      </c>
    </row>
    <row r="28" spans="1:16" ht="11.25" customHeight="1" x14ac:dyDescent="0.2">
      <c r="A28" s="1" t="s">
        <v>3</v>
      </c>
      <c r="C28" s="1" t="s">
        <v>59</v>
      </c>
      <c r="D28" s="84" t="s">
        <v>167</v>
      </c>
      <c r="F28" s="7" t="s">
        <v>41</v>
      </c>
      <c r="H28" s="6" t="s">
        <v>100</v>
      </c>
      <c r="J28" s="7" t="s">
        <v>92</v>
      </c>
    </row>
    <row r="29" spans="1:16" ht="11.25" customHeight="1" x14ac:dyDescent="0.2">
      <c r="A29" s="1" t="s">
        <v>34</v>
      </c>
      <c r="C29" s="1" t="s">
        <v>60</v>
      </c>
      <c r="D29" s="84" t="s">
        <v>168</v>
      </c>
      <c r="F29" s="8" t="s">
        <v>1</v>
      </c>
      <c r="H29" s="6" t="s">
        <v>101</v>
      </c>
      <c r="J29" s="1" t="s">
        <v>91</v>
      </c>
    </row>
    <row r="30" spans="1:16" ht="11.25" customHeight="1" x14ac:dyDescent="0.2">
      <c r="A30" s="1" t="s">
        <v>35</v>
      </c>
      <c r="C30" s="1" t="s">
        <v>128</v>
      </c>
      <c r="D30" s="84" t="s">
        <v>169</v>
      </c>
      <c r="F30" s="7" t="s">
        <v>41</v>
      </c>
      <c r="H30" s="1" t="s">
        <v>125</v>
      </c>
      <c r="J30" s="1" t="s">
        <v>121</v>
      </c>
      <c r="M30" s="68"/>
    </row>
    <row r="31" spans="1:16" ht="11.25" customHeight="1" x14ac:dyDescent="0.2">
      <c r="A31" s="1" t="s">
        <v>34</v>
      </c>
      <c r="C31" s="168" t="str">
        <f>IF($A$1="Português",C32,IF($A$1="English",C33,IF($A$1="Español",C34,IF($A$1="Français",C35,))))</f>
        <v>Atenção!</v>
      </c>
      <c r="D31" s="168" t="str">
        <f>IF($A$1="Português",D32,IF($A$1="English",D33,IF($A$1="Español",D34,IF($A$1="Français",D35,))))</f>
        <v>Leitor de CD Simples</v>
      </c>
      <c r="F31" s="168" t="str">
        <f>IF($A$1="Português",F32,IF($A$1="English",F33,IF($A$1="Español",F34,IF($A$1="Français",F35,))))</f>
        <v>Valor</v>
      </c>
      <c r="H31" s="168" t="str">
        <f>IF($A$1="Português",H32,IF($A$1="English",H33,IF($A$1="Español",H34,IF($A$1="Français",H35,))))</f>
        <v>Pais:</v>
      </c>
      <c r="J31" s="168" t="str">
        <f>IF($A$1="Português",J32,IF($A$1="English",J33,IF($A$1="Español",J34,IF($A$1="Français",J35,))))</f>
        <v>Nome da Empresa Expositora:</v>
      </c>
      <c r="M31" s="68"/>
      <c r="O31" s="5"/>
      <c r="P31" s="5"/>
    </row>
    <row r="32" spans="1:16" ht="11.25" customHeight="1" x14ac:dyDescent="0.2">
      <c r="A32" s="168" t="str">
        <f>IF($A$1="Português",A33,IF($A$1="English",A34,IF($A$1="Español",A35,IF($A$1="Français",A36,))))</f>
        <v>ACESSÓRIOS</v>
      </c>
      <c r="C32" s="7" t="s">
        <v>225</v>
      </c>
      <c r="D32" s="66" t="s">
        <v>95</v>
      </c>
      <c r="F32" s="9" t="s">
        <v>9</v>
      </c>
      <c r="H32" s="16" t="s">
        <v>187</v>
      </c>
      <c r="J32" s="62" t="s">
        <v>142</v>
      </c>
      <c r="M32" s="68"/>
      <c r="O32" s="5"/>
      <c r="P32" s="5"/>
    </row>
    <row r="33" spans="1:16" ht="11.25" customHeight="1" x14ac:dyDescent="0.2">
      <c r="A33" s="84" t="s">
        <v>170</v>
      </c>
      <c r="C33" s="7" t="s">
        <v>226</v>
      </c>
      <c r="D33" s="1" t="s">
        <v>93</v>
      </c>
      <c r="F33" s="9" t="s">
        <v>42</v>
      </c>
      <c r="H33" s="16" t="s">
        <v>188</v>
      </c>
      <c r="J33" s="50" t="s">
        <v>143</v>
      </c>
      <c r="M33" s="68"/>
      <c r="O33" s="5"/>
      <c r="P33" s="5"/>
    </row>
    <row r="34" spans="1:16" ht="11.25" customHeight="1" x14ac:dyDescent="0.2">
      <c r="A34" s="84" t="s">
        <v>171</v>
      </c>
      <c r="C34" s="7" t="s">
        <v>227</v>
      </c>
      <c r="D34" s="1" t="s">
        <v>94</v>
      </c>
      <c r="F34" s="1" t="s">
        <v>9</v>
      </c>
      <c r="H34" s="16" t="s">
        <v>187</v>
      </c>
      <c r="J34" s="62" t="s">
        <v>144</v>
      </c>
      <c r="M34" s="68"/>
      <c r="O34" s="5"/>
      <c r="P34" s="5"/>
    </row>
    <row r="35" spans="1:16" ht="11.25" customHeight="1" x14ac:dyDescent="0.2">
      <c r="A35" s="84" t="s">
        <v>172</v>
      </c>
      <c r="C35" s="7" t="s">
        <v>226</v>
      </c>
      <c r="D35" s="1" t="s">
        <v>127</v>
      </c>
      <c r="F35" s="16" t="s">
        <v>116</v>
      </c>
      <c r="H35" s="16" t="s">
        <v>189</v>
      </c>
      <c r="J35" s="50" t="s">
        <v>145</v>
      </c>
      <c r="M35" s="69"/>
    </row>
    <row r="36" spans="1:16" ht="11.25" customHeight="1" x14ac:dyDescent="0.2">
      <c r="A36" s="84" t="s">
        <v>173</v>
      </c>
      <c r="F36" s="168" t="str">
        <f>IF($A$1="Português",F37,IF($A$1="English",F38,IF($A$1="Español",F39,IF($A$1="Français",F40,))))</f>
        <v>LEITORES</v>
      </c>
    </row>
    <row r="37" spans="1:16" ht="11.25" customHeight="1" x14ac:dyDescent="0.2">
      <c r="A37" s="168" t="str">
        <f>IF($A$1="Português",A38,IF($A$1="English",A39,IF($A$1="Español",A40,IF($A$1="Français",A41,))))</f>
        <v>SOM BASE</v>
      </c>
      <c r="F37" s="84" t="s">
        <v>155</v>
      </c>
    </row>
    <row r="38" spans="1:16" ht="11.25" customHeight="1" x14ac:dyDescent="0.2">
      <c r="A38" s="84" t="s">
        <v>162</v>
      </c>
      <c r="F38" s="84" t="s">
        <v>156</v>
      </c>
    </row>
    <row r="39" spans="1:16" ht="11.25" customHeight="1" x14ac:dyDescent="0.2">
      <c r="A39" s="84" t="s">
        <v>163</v>
      </c>
      <c r="F39" s="84" t="s">
        <v>157</v>
      </c>
    </row>
    <row r="40" spans="1:16" ht="11.25" customHeight="1" x14ac:dyDescent="0.2">
      <c r="A40" s="84" t="s">
        <v>164</v>
      </c>
      <c r="F40" s="84" t="s">
        <v>158</v>
      </c>
    </row>
    <row r="41" spans="1:16" ht="11.25" customHeight="1" x14ac:dyDescent="0.2">
      <c r="A41" s="84" t="s">
        <v>165</v>
      </c>
    </row>
  </sheetData>
  <sheetProtection selectLockedCells="1"/>
  <phoneticPr fontId="0" type="noConversion"/>
  <printOptions horizontalCentered="1" gridLines="1"/>
  <pageMargins left="0" right="0" top="0.59055118110236227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0FF1-3AAB-48F0-B69A-EF5FAB4A8248}">
  <dimension ref="A1:A47"/>
  <sheetViews>
    <sheetView showGridLines="0" topLeftCell="A29" zoomScaleNormal="100" workbookViewId="0">
      <selection activeCell="A22" sqref="A22"/>
    </sheetView>
  </sheetViews>
  <sheetFormatPr defaultColWidth="9.140625" defaultRowHeight="11.25" x14ac:dyDescent="0.2"/>
  <cols>
    <col min="1" max="1" width="123.85546875" style="16" customWidth="1"/>
    <col min="2" max="16384" width="9.140625" style="16"/>
  </cols>
  <sheetData>
    <row r="1" spans="1:1" x14ac:dyDescent="0.2">
      <c r="A1" s="57" t="str">
        <f>Audiovisuais!$L$1</f>
        <v>Português</v>
      </c>
    </row>
    <row r="2" spans="1:1" ht="15" customHeight="1" x14ac:dyDescent="0.2">
      <c r="A2" s="90"/>
    </row>
    <row r="3" spans="1:1" x14ac:dyDescent="0.2">
      <c r="A3" s="81" t="str">
        <f>IF($A$1="Português",A4,IF($A$1="English",A5,IF($A$1="Español",A6,IF($A$1="Français",A7,))))</f>
        <v>Requisições durante a Montagem e Realização tem um AGRAVAMENTO de 30% e está sujeita à disponibilidade do produto</v>
      </c>
    </row>
    <row r="4" spans="1:1" x14ac:dyDescent="0.2">
      <c r="A4" s="95" t="s">
        <v>221</v>
      </c>
    </row>
    <row r="5" spans="1:1" x14ac:dyDescent="0.2">
      <c r="A5" s="96" t="s">
        <v>222</v>
      </c>
    </row>
    <row r="6" spans="1:1" x14ac:dyDescent="0.2">
      <c r="A6" s="95" t="s">
        <v>223</v>
      </c>
    </row>
    <row r="7" spans="1:1" x14ac:dyDescent="0.2">
      <c r="A7" s="97" t="s">
        <v>224</v>
      </c>
    </row>
    <row r="8" spans="1:1" ht="22.5" x14ac:dyDescent="0.2">
      <c r="A8" s="81" t="str">
        <f>IF($A$1="Português",A9,IF($A$1="English",A10,IF($A$1="Español",A11,IF($A$1="Français",A12,))))</f>
        <v>A desistência de serviços solicitados só poderá ser feita até ao 4º dia antes do período de montagem, a partir desta data 
não haverá lugar à devolução do valor pago.</v>
      </c>
    </row>
    <row r="9" spans="1:1" ht="22.5" x14ac:dyDescent="0.2">
      <c r="A9" s="95" t="s">
        <v>216</v>
      </c>
    </row>
    <row r="10" spans="1:1" ht="22.5" x14ac:dyDescent="0.2">
      <c r="A10" s="96" t="s">
        <v>217</v>
      </c>
    </row>
    <row r="11" spans="1:1" ht="22.5" x14ac:dyDescent="0.2">
      <c r="A11" s="95" t="s">
        <v>218</v>
      </c>
    </row>
    <row r="12" spans="1:1" ht="22.5" x14ac:dyDescent="0.2">
      <c r="A12" s="98" t="s">
        <v>219</v>
      </c>
    </row>
    <row r="13" spans="1:1" x14ac:dyDescent="0.2">
      <c r="A13" s="81" t="str">
        <f>IF($A$1="Português",A14,IF($A$1="English",A15,IF($A$1="Español",A16,IF($A$1="Français",A17,))))</f>
        <v>Se for uma REGIÃO AUTÓNOMA, indique qual:    (Aplica-se apenas às Empresas Portuguesas)</v>
      </c>
    </row>
    <row r="14" spans="1:1" x14ac:dyDescent="0.2">
      <c r="A14" s="3" t="s">
        <v>243</v>
      </c>
    </row>
    <row r="15" spans="1:1" x14ac:dyDescent="0.2">
      <c r="A15" s="87" t="s">
        <v>244</v>
      </c>
    </row>
    <row r="16" spans="1:1" x14ac:dyDescent="0.2">
      <c r="A16" s="3" t="s">
        <v>245</v>
      </c>
    </row>
    <row r="17" spans="1:1" x14ac:dyDescent="0.2">
      <c r="A17" s="88" t="s">
        <v>246</v>
      </c>
    </row>
    <row r="18" spans="1:1" ht="22.5" x14ac:dyDescent="0.2">
      <c r="A18" s="81" t="str">
        <f>IF($A$1="Português",A19,IF($A$1="English",A20,IF($A$1="Español",A21,IF($A$1="Français",A22,))))</f>
        <v>Todos os serviços/material são fornecidos em regime de aluguer durante o período de realização do Certame e são entregues aos Expositores na última tarde de montagem. 
Preços sob consulta</v>
      </c>
    </row>
    <row r="19" spans="1:1" ht="22.5" x14ac:dyDescent="0.2">
      <c r="A19" s="79" t="s">
        <v>261</v>
      </c>
    </row>
    <row r="20" spans="1:1" ht="33.75" x14ac:dyDescent="0.2">
      <c r="A20" s="281" t="s">
        <v>262</v>
      </c>
    </row>
    <row r="21" spans="1:1" ht="22.5" x14ac:dyDescent="0.2">
      <c r="A21" s="80" t="s">
        <v>263</v>
      </c>
    </row>
    <row r="22" spans="1:1" ht="22.5" x14ac:dyDescent="0.2">
      <c r="A22" s="80" t="s">
        <v>264</v>
      </c>
    </row>
    <row r="23" spans="1:1" x14ac:dyDescent="0.2">
      <c r="A23" s="81" t="str">
        <f>IF($A$1="Português",A24,IF($A$1="English",A25,IF($A$1="Español",A26,IF($A$1="Français",A27,))))</f>
        <v>Kit de som com 2 colunas, Amplificador, Mesa de Áudio e Emissor de Mão</v>
      </c>
    </row>
    <row r="24" spans="1:1" x14ac:dyDescent="0.2">
      <c r="A24" s="3" t="s">
        <v>81</v>
      </c>
    </row>
    <row r="25" spans="1:1" x14ac:dyDescent="0.2">
      <c r="A25" s="1" t="s">
        <v>84</v>
      </c>
    </row>
    <row r="26" spans="1:1" x14ac:dyDescent="0.2">
      <c r="A26" s="1" t="s">
        <v>82</v>
      </c>
    </row>
    <row r="27" spans="1:1" x14ac:dyDescent="0.2">
      <c r="A27" s="59" t="s">
        <v>134</v>
      </c>
    </row>
    <row r="28" spans="1:1" x14ac:dyDescent="0.2">
      <c r="A28" s="81" t="str">
        <f>IF($A$1="Português",A29,IF($A$1="English",A30,IF($A$1="Español",A31,IF($A$1="Français",A32,))))</f>
        <v>Kit de som com 4 colunas, Amplificador, Mesa de Áudio e Emissor de Mão</v>
      </c>
    </row>
    <row r="29" spans="1:1" x14ac:dyDescent="0.2">
      <c r="A29" s="3" t="s">
        <v>86</v>
      </c>
    </row>
    <row r="30" spans="1:1" x14ac:dyDescent="0.2">
      <c r="A30" s="3" t="s">
        <v>85</v>
      </c>
    </row>
    <row r="31" spans="1:1" x14ac:dyDescent="0.2">
      <c r="A31" s="1" t="s">
        <v>83</v>
      </c>
    </row>
    <row r="32" spans="1:1" x14ac:dyDescent="0.2">
      <c r="A32" s="59" t="s">
        <v>135</v>
      </c>
    </row>
    <row r="33" spans="1:1" x14ac:dyDescent="0.2">
      <c r="A33" s="81" t="str">
        <f>IF($A$1="Português",A34,IF($A$1="English",A35,IF($A$1="Español",A36,IF($A$1="Français",A37,))))</f>
        <v>O equipamento será entregue no último dia de montagem, se necessitar que a entrega seja feita antes, informe por favor:</v>
      </c>
    </row>
    <row r="34" spans="1:1" x14ac:dyDescent="0.2">
      <c r="A34" s="16" t="s">
        <v>25</v>
      </c>
    </row>
    <row r="35" spans="1:1" x14ac:dyDescent="0.2">
      <c r="A35" s="3" t="s">
        <v>70</v>
      </c>
    </row>
    <row r="36" spans="1:1" x14ac:dyDescent="0.2">
      <c r="A36" s="3" t="s">
        <v>69</v>
      </c>
    </row>
    <row r="37" spans="1:1" x14ac:dyDescent="0.2">
      <c r="A37" s="58" t="s">
        <v>133</v>
      </c>
    </row>
    <row r="38" spans="1:1" x14ac:dyDescent="0.2">
      <c r="A38" s="81" t="str">
        <f>IF($A$1="Português",A39,IF($A$1="English",A40,IF($A$1="Español",A41,IF($A$1="Français",A42,))))</f>
        <v>Pagamento a favor de:   LISBOA-FEIRAS CONGRESSOS E EVENTOS   (referência)</v>
      </c>
    </row>
    <row r="39" spans="1:1" x14ac:dyDescent="0.2">
      <c r="A39" s="55" t="s">
        <v>177</v>
      </c>
    </row>
    <row r="40" spans="1:1" x14ac:dyDescent="0.2">
      <c r="A40" s="56" t="s">
        <v>178</v>
      </c>
    </row>
    <row r="41" spans="1:1" x14ac:dyDescent="0.2">
      <c r="A41" s="55" t="s">
        <v>179</v>
      </c>
    </row>
    <row r="42" spans="1:1" x14ac:dyDescent="0.2">
      <c r="A42" s="85" t="s">
        <v>180</v>
      </c>
    </row>
    <row r="43" spans="1:1" x14ac:dyDescent="0.2">
      <c r="A43" s="81" t="str">
        <f>IF($A$1="Português",A44,IF($A$1="English",A45,IF($A$1="Español",A46,IF($A$1="Français",A47,))))</f>
        <v>A formatação da pendrive deve estar em FAT32, e os LCD têm capacidade para imagens em formato .JPEG e video MPG4</v>
      </c>
    </row>
    <row r="44" spans="1:1" x14ac:dyDescent="0.2">
      <c r="A44" s="79" t="s">
        <v>265</v>
      </c>
    </row>
    <row r="45" spans="1:1" x14ac:dyDescent="0.2">
      <c r="A45" s="281" t="s">
        <v>267</v>
      </c>
    </row>
    <row r="46" spans="1:1" x14ac:dyDescent="0.2">
      <c r="A46" s="55" t="s">
        <v>268</v>
      </c>
    </row>
    <row r="47" spans="1:1" x14ac:dyDescent="0.2">
      <c r="A47" s="85" t="s">
        <v>266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Audiovisuais</vt:lpstr>
      <vt:lpstr>T1</vt:lpstr>
      <vt:lpstr>T2</vt:lpstr>
      <vt:lpstr>Audiovisuais!Print_Area</vt:lpstr>
    </vt:vector>
  </TitlesOfParts>
  <Company>AIP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mplopes01</dc:creator>
  <cp:lastModifiedBy>Olga Guido</cp:lastModifiedBy>
  <cp:lastPrinted>2022-03-11T16:21:41Z</cp:lastPrinted>
  <dcterms:created xsi:type="dcterms:W3CDTF">2010-07-14T14:04:12Z</dcterms:created>
  <dcterms:modified xsi:type="dcterms:W3CDTF">2024-07-18T15:29:53Z</dcterms:modified>
</cp:coreProperties>
</file>