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W:\Gab Apoio Cliente\zz_Boletins Feiras\07_OMD\2024\"/>
    </mc:Choice>
  </mc:AlternateContent>
  <xr:revisionPtr revIDLastSave="0" documentId="13_ncr:1_{6D21E209-3710-480A-993C-91F60C0640E3}" xr6:coauthVersionLast="47" xr6:coauthVersionMax="47" xr10:uidLastSave="{00000000-0000-0000-0000-000000000000}"/>
  <workbookProtection workbookAlgorithmName="SHA-512" workbookHashValue="JS6w0lzhG5lg901roYJgDeWuwQns6cmFaoVtitXImvm5IlOHrHESPloREuF3KYpfsLYvL0y+9afCqPWRSZdTHQ==" workbookSaltValue="3IkNJstJT6ShuJQrw0ibsA==" workbookSpinCount="100000" lockStructure="1"/>
  <bookViews>
    <workbookView xWindow="-120" yWindow="-120" windowWidth="20730" windowHeight="11160" tabRatio="538" xr2:uid="{798A1C7D-16BB-4CEB-8AA8-E43FA2361BA5}"/>
  </bookViews>
  <sheets>
    <sheet name="Serviços" sheetId="1" r:id="rId1"/>
    <sheet name="Ler+" sheetId="6" r:id="rId2"/>
    <sheet name="T1" sheetId="7" state="hidden" r:id="rId3"/>
    <sheet name="T2" sheetId="5" state="hidden" r:id="rId4"/>
    <sheet name="L1" sheetId="11" state="hidden" r:id="rId5"/>
    <sheet name="L2" sheetId="10" state="hidden" r:id="rId6"/>
  </sheets>
  <definedNames>
    <definedName name="English">#REF!</definedName>
    <definedName name="Español">#REF!</definedName>
    <definedName name="Français">#REF!</definedName>
    <definedName name="Português">#REF!</definedName>
    <definedName name="_xlnm.Print_Area" localSheetId="0">Serviços!$A$1:$S$123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3" i="1" l="1"/>
  <c r="AQ23" i="1"/>
  <c r="L55" i="1" s="1"/>
  <c r="W3" i="1" l="1"/>
  <c r="K101" i="1" s="1"/>
  <c r="AK23" i="1"/>
  <c r="AP23" i="1"/>
  <c r="P55" i="1" s="1"/>
  <c r="Q55" i="1" s="1"/>
  <c r="Q96" i="1"/>
  <c r="Q22" i="1"/>
  <c r="Q24" i="1"/>
  <c r="Q26" i="1"/>
  <c r="AM41" i="1"/>
  <c r="AM40" i="1" s="1"/>
  <c r="O33" i="1" s="1"/>
  <c r="Q33" i="1" s="1"/>
  <c r="AK41" i="1"/>
  <c r="AK40" i="1" s="1"/>
  <c r="O35" i="1" s="1"/>
  <c r="Q35" i="1" s="1"/>
  <c r="Q40" i="1"/>
  <c r="Q42" i="1"/>
  <c r="Q44" i="1"/>
  <c r="Q46" i="1"/>
  <c r="Q48" i="1"/>
  <c r="Q50" i="1"/>
  <c r="Q81" i="1"/>
  <c r="Q83" i="1"/>
  <c r="P89" i="1"/>
  <c r="Q89" i="1" s="1"/>
  <c r="Q91" i="1"/>
  <c r="A1" i="7"/>
  <c r="B37" i="7" s="1"/>
  <c r="AN24" i="1"/>
  <c r="AN25" i="1"/>
  <c r="AS3" i="1"/>
  <c r="AS4" i="1"/>
  <c r="AS2" i="1"/>
  <c r="AT12" i="1"/>
  <c r="AT13" i="1"/>
  <c r="AT11" i="1"/>
  <c r="V5" i="1"/>
  <c r="V4" i="1"/>
  <c r="AU8" i="1"/>
  <c r="AT3" i="1"/>
  <c r="A1" i="5"/>
  <c r="A63" i="5" s="1"/>
  <c r="E113" i="1" s="1"/>
  <c r="V23" i="1"/>
  <c r="J9" i="1" s="1"/>
  <c r="A52" i="7"/>
  <c r="B47" i="7"/>
  <c r="G26" i="7"/>
  <c r="C68" i="1" s="1"/>
  <c r="B12" i="7"/>
  <c r="V1" i="1" s="1"/>
  <c r="AL13" i="1" s="1"/>
  <c r="V13" i="1"/>
  <c r="A37" i="7"/>
  <c r="S47" i="7"/>
  <c r="C96" i="1" s="1"/>
  <c r="C13" i="7"/>
  <c r="C11" i="7"/>
  <c r="C10" i="7"/>
  <c r="C8" i="7"/>
  <c r="C7" i="7"/>
  <c r="C6" i="7"/>
  <c r="C5" i="7"/>
  <c r="C4" i="7"/>
  <c r="A1" i="11"/>
  <c r="G11" i="11" s="1"/>
  <c r="H32" i="6" s="1"/>
  <c r="L56" i="1"/>
  <c r="AI4" i="1"/>
  <c r="AI5" i="1"/>
  <c r="AI6" i="1"/>
  <c r="AI7"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3" i="1"/>
  <c r="AH3" i="1"/>
  <c r="AG3" i="1"/>
  <c r="AF3" i="1"/>
  <c r="AE3" i="1"/>
  <c r="AD3" i="1"/>
  <c r="AC3" i="1"/>
  <c r="AA3" i="1"/>
  <c r="Z3" i="1"/>
  <c r="AD45"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K4" i="1"/>
  <c r="N106" i="1"/>
  <c r="N105" i="1"/>
  <c r="N109" i="1"/>
  <c r="G13" i="6"/>
  <c r="E13" i="6"/>
  <c r="N13" i="6"/>
  <c r="L13" i="6"/>
  <c r="G68" i="1"/>
  <c r="AN41" i="1"/>
  <c r="L33" i="1" s="1"/>
  <c r="AL41" i="1"/>
  <c r="L35" i="1" s="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M84" i="1"/>
  <c r="K82" i="1"/>
  <c r="L49" i="1"/>
  <c r="H30" i="1"/>
  <c r="L89" i="1"/>
  <c r="V28" i="1"/>
  <c r="AU12" i="1"/>
  <c r="H38" i="1" s="1"/>
  <c r="AU9" i="1"/>
  <c r="AT4" i="1"/>
  <c r="AU10" i="1"/>
  <c r="AU11" i="1"/>
  <c r="AU6" i="1"/>
  <c r="V18" i="1"/>
  <c r="A1" i="10"/>
  <c r="A68" i="10" s="1"/>
  <c r="E71" i="6" s="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H4" i="1"/>
  <c r="AH5"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G4" i="1"/>
  <c r="AG5" i="1"/>
  <c r="AG6" i="1"/>
  <c r="AG7" i="1"/>
  <c r="AG8" i="1"/>
  <c r="AG9" i="1"/>
  <c r="AG10" i="1"/>
  <c r="AG11" i="1"/>
  <c r="AF4" i="1"/>
  <c r="AF5" i="1"/>
  <c r="AF6" i="1"/>
  <c r="AF7"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E4" i="1"/>
  <c r="AE5" i="1"/>
  <c r="AE6" i="1"/>
  <c r="AE7" i="1"/>
  <c r="AE8"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C4" i="1"/>
  <c r="AC5" i="1"/>
  <c r="AC6" i="1"/>
  <c r="O79" i="6"/>
  <c r="K79" i="6"/>
  <c r="G79" i="6"/>
  <c r="AT5" i="1"/>
  <c r="AU5" i="1"/>
  <c r="L90" i="1"/>
  <c r="Q36" i="7"/>
  <c r="AU3" i="1"/>
  <c r="AU4" i="1"/>
  <c r="L36" i="1"/>
  <c r="L34" i="1"/>
  <c r="AT6" i="1"/>
  <c r="AT7" i="1"/>
  <c r="Q16" i="7"/>
  <c r="A17" i="7"/>
  <c r="A5" i="1" s="1"/>
  <c r="AU7" i="1"/>
  <c r="S5" i="7"/>
  <c r="C65" i="1" s="1"/>
  <c r="E25" i="7"/>
  <c r="A83" i="10"/>
  <c r="O26" i="7"/>
  <c r="E32" i="1" s="1"/>
  <c r="M11" i="7"/>
  <c r="I1" i="7"/>
  <c r="A33" i="10"/>
  <c r="C26" i="6" s="1"/>
  <c r="A43" i="5"/>
  <c r="C46" i="1" s="1"/>
  <c r="E15" i="7"/>
  <c r="C35" i="7"/>
  <c r="O81" i="1" s="1"/>
  <c r="I21" i="7"/>
  <c r="M21" i="7"/>
  <c r="C78" i="6" s="1"/>
  <c r="S1" i="7"/>
  <c r="C57" i="1" s="1"/>
  <c r="K21" i="7"/>
  <c r="C44" i="1" s="1"/>
  <c r="E50" i="7"/>
  <c r="C26" i="1" s="1"/>
  <c r="K11" i="7"/>
  <c r="C48" i="1" s="1"/>
  <c r="C40" i="7"/>
  <c r="C79" i="1" s="1"/>
  <c r="O36" i="7"/>
  <c r="C25" i="7"/>
  <c r="C55" i="6" s="1"/>
  <c r="M36" i="7"/>
  <c r="M41" i="7"/>
  <c r="C81" i="6" s="1"/>
  <c r="C20" i="7"/>
  <c r="C120" i="1" s="1"/>
  <c r="O21" i="7"/>
  <c r="K51" i="7"/>
  <c r="K100" i="1" s="1"/>
  <c r="G21" i="7"/>
  <c r="C87" i="1" s="1"/>
  <c r="O31" i="7"/>
  <c r="Q1" i="7"/>
  <c r="O11" i="7"/>
  <c r="C32" i="1" s="1"/>
  <c r="S27" i="7"/>
  <c r="C53" i="1" s="1"/>
  <c r="M31" i="7"/>
  <c r="E10" i="7"/>
  <c r="Q11" i="7"/>
  <c r="K1" i="7"/>
  <c r="C50" i="1" s="1"/>
  <c r="B17" i="7"/>
  <c r="N117" i="1" s="1"/>
  <c r="C6" i="11"/>
  <c r="C71" i="6" s="1"/>
  <c r="A13" i="10"/>
  <c r="C21" i="6" s="1"/>
  <c r="A13" i="5"/>
  <c r="A48" i="5"/>
  <c r="E109" i="1" s="1"/>
  <c r="P28" i="1"/>
  <c r="E16" i="11" l="1"/>
  <c r="C38" i="6" s="1"/>
  <c r="E21" i="1"/>
  <c r="A33" i="5"/>
  <c r="A8" i="5"/>
  <c r="C7" i="1" s="1"/>
  <c r="C1" i="11"/>
  <c r="C64" i="6" s="1"/>
  <c r="A3" i="11"/>
  <c r="G2" i="6" s="1"/>
  <c r="C48" i="6"/>
  <c r="C63" i="6"/>
  <c r="A58" i="5"/>
  <c r="A23" i="10"/>
  <c r="C39" i="6" s="1"/>
  <c r="A78" i="10"/>
  <c r="C82" i="6" s="1"/>
  <c r="A28" i="10"/>
  <c r="C44" i="6" s="1"/>
  <c r="A28" i="5"/>
  <c r="A3" i="5"/>
  <c r="A6" i="1" s="1"/>
  <c r="A58" i="10"/>
  <c r="C59" i="6" s="1"/>
  <c r="A18" i="10"/>
  <c r="C36" i="6" s="1"/>
  <c r="C89" i="1"/>
  <c r="C12" i="1"/>
  <c r="C11" i="6"/>
  <c r="A38" i="5"/>
  <c r="A48" i="10"/>
  <c r="C56" i="6" s="1"/>
  <c r="A8" i="10"/>
  <c r="C16" i="6" s="1"/>
  <c r="A53" i="5"/>
  <c r="A73" i="10"/>
  <c r="A18" i="5"/>
  <c r="A23" i="5"/>
  <c r="C18" i="1" s="1"/>
  <c r="M51" i="7"/>
  <c r="A63" i="10"/>
  <c r="E64" i="6" s="1"/>
  <c r="A43" i="10"/>
  <c r="C52" i="6" s="1"/>
  <c r="A3" i="10"/>
  <c r="D6" i="6" s="1"/>
  <c r="A53" i="10"/>
  <c r="C58" i="6" s="1"/>
  <c r="A38" i="10"/>
  <c r="C49" i="6" s="1"/>
  <c r="A47" i="7"/>
  <c r="I41" i="7"/>
  <c r="K32" i="1" s="1"/>
  <c r="Q21" i="1"/>
  <c r="Q72" i="1"/>
  <c r="C83" i="1"/>
  <c r="F83" i="1"/>
  <c r="C93" i="1"/>
  <c r="C25" i="6"/>
  <c r="E21" i="11"/>
  <c r="C43" i="6" s="1"/>
  <c r="M26" i="7"/>
  <c r="C30" i="7"/>
  <c r="G1" i="7"/>
  <c r="A4" i="1" s="1"/>
  <c r="Q6" i="7"/>
  <c r="E49" i="7"/>
  <c r="C24" i="1" s="1"/>
  <c r="Q41" i="7"/>
  <c r="E20" i="7"/>
  <c r="C81" i="1" s="1"/>
  <c r="E30" i="7"/>
  <c r="M1" i="7"/>
  <c r="B27" i="7"/>
  <c r="K16" i="7"/>
  <c r="F50" i="1" s="1"/>
  <c r="I6" i="7"/>
  <c r="I26" i="7"/>
  <c r="O41" i="7"/>
  <c r="F102" i="1" s="1"/>
  <c r="I36" i="7"/>
  <c r="H104" i="1" s="1"/>
  <c r="K41" i="7"/>
  <c r="J105" i="1" s="1"/>
  <c r="E40" i="7"/>
  <c r="S37" i="7"/>
  <c r="O1" i="7"/>
  <c r="A42" i="7"/>
  <c r="A32" i="7"/>
  <c r="C13" i="1" s="1"/>
  <c r="C45" i="7"/>
  <c r="C55" i="7"/>
  <c r="I56" i="7"/>
  <c r="M46" i="7"/>
  <c r="B22" i="7"/>
  <c r="H52" i="1"/>
  <c r="O83" i="1"/>
  <c r="A8" i="11"/>
  <c r="E11" i="11"/>
  <c r="C35" i="6" s="1"/>
  <c r="E1" i="11"/>
  <c r="C51" i="6" s="1"/>
  <c r="E6" i="7"/>
  <c r="C117" i="1" s="1"/>
  <c r="K26" i="7"/>
  <c r="C40" i="1" s="1"/>
  <c r="Q31" i="7"/>
  <c r="Q21" i="7"/>
  <c r="O16" i="7"/>
  <c r="G11" i="7"/>
  <c r="G31" i="7"/>
  <c r="C109" i="1" s="1"/>
  <c r="E51" i="7"/>
  <c r="C28" i="1" s="1"/>
  <c r="G46" i="7"/>
  <c r="G16" i="7"/>
  <c r="S4" i="7"/>
  <c r="C63" i="1" s="1"/>
  <c r="E48" i="7"/>
  <c r="C22" i="1" s="1"/>
  <c r="K6" i="7"/>
  <c r="K46" i="7"/>
  <c r="F106" i="1" s="1"/>
  <c r="S2" i="7"/>
  <c r="C59" i="1" s="1"/>
  <c r="K31" i="7"/>
  <c r="C42" i="1" s="1"/>
  <c r="I16" i="7"/>
  <c r="C91" i="1" s="1"/>
  <c r="K36" i="7"/>
  <c r="F105" i="1" s="1"/>
  <c r="E6" i="11"/>
  <c r="C57" i="6" s="1"/>
  <c r="G6" i="7"/>
  <c r="A22" i="7"/>
  <c r="G1" i="11"/>
  <c r="O46" i="7"/>
  <c r="S42" i="7"/>
  <c r="C94" i="1" s="1"/>
  <c r="B32" i="7"/>
  <c r="B42" i="7"/>
  <c r="C14" i="1" s="1"/>
  <c r="E35" i="7"/>
  <c r="C16" i="1" s="1"/>
  <c r="C50" i="7"/>
  <c r="B10" i="1" s="1"/>
  <c r="G56" i="7"/>
  <c r="B57" i="7"/>
  <c r="M16" i="7"/>
  <c r="O6" i="7"/>
  <c r="C21" i="1" s="1"/>
  <c r="S3" i="7"/>
  <c r="C61" i="1" s="1"/>
  <c r="G36" i="7"/>
  <c r="A2" i="1" s="1"/>
  <c r="Q26" i="7"/>
  <c r="S32" i="7"/>
  <c r="C72" i="1" s="1"/>
  <c r="I11" i="7"/>
  <c r="I31" i="7"/>
  <c r="F101" i="1" s="1"/>
  <c r="A27" i="7"/>
  <c r="C11" i="11"/>
  <c r="F11" i="6" s="1"/>
  <c r="G6" i="11"/>
  <c r="Q46" i="7"/>
  <c r="I46" i="7"/>
  <c r="I51" i="7"/>
  <c r="G51" i="7"/>
  <c r="E72" i="1" s="1"/>
  <c r="E1" i="7"/>
  <c r="C11" i="1" s="1"/>
  <c r="B52" i="7"/>
  <c r="C15" i="1" s="1"/>
  <c r="A57" i="7"/>
  <c r="G61" i="7"/>
  <c r="G41" i="7"/>
  <c r="M6" i="7"/>
  <c r="AM13" i="1"/>
  <c r="P61" i="1" s="1"/>
  <c r="Q61" i="1" s="1"/>
  <c r="AQ2" i="1"/>
  <c r="P75" i="1" s="1"/>
  <c r="Q75" i="1" s="1"/>
  <c r="AP13" i="1"/>
  <c r="Q53" i="1" s="1"/>
  <c r="P59" i="1"/>
  <c r="Q59" i="1" s="1"/>
  <c r="AP2" i="1"/>
  <c r="P73" i="1" s="1"/>
  <c r="Q73" i="1" s="1"/>
  <c r="AQ13" i="1"/>
  <c r="P87" i="1" s="1"/>
  <c r="Q87" i="1" s="1"/>
  <c r="AO2" i="1"/>
  <c r="AM2" i="1"/>
  <c r="AK2" i="1"/>
  <c r="AK13" i="1"/>
  <c r="P57" i="1" s="1"/>
  <c r="Q57" i="1" s="1"/>
  <c r="AO13" i="1"/>
  <c r="P65" i="1" s="1"/>
  <c r="Q65" i="1" s="1"/>
  <c r="AR13" i="1"/>
  <c r="P94" i="1" s="1"/>
  <c r="Q94" i="1" s="1"/>
  <c r="I102" i="1" s="1"/>
  <c r="AN13" i="1"/>
  <c r="P63" i="1" s="1"/>
  <c r="Q63" i="1" s="1"/>
  <c r="AR2" i="1"/>
  <c r="P77" i="1" s="1"/>
  <c r="Q77" i="1" s="1"/>
  <c r="AN2" i="1"/>
  <c r="AL2" i="1"/>
  <c r="F79" i="1" l="1"/>
  <c r="I93" i="1"/>
  <c r="H89" i="1"/>
  <c r="H39" i="1"/>
  <c r="G87" i="1"/>
  <c r="C32" i="6"/>
  <c r="C55" i="1"/>
  <c r="D85" i="1"/>
  <c r="C33" i="1"/>
  <c r="C12" i="6"/>
  <c r="M72" i="1"/>
  <c r="M21" i="1"/>
  <c r="E12" i="6"/>
  <c r="L12" i="6"/>
  <c r="I33" i="1"/>
  <c r="I35" i="1"/>
  <c r="N12" i="6"/>
  <c r="G12" i="6"/>
  <c r="N55" i="1"/>
  <c r="N75" i="1"/>
  <c r="N89" i="1"/>
  <c r="N94" i="1"/>
  <c r="N50" i="1"/>
  <c r="L81" i="1"/>
  <c r="N44" i="1"/>
  <c r="N57" i="1"/>
  <c r="N53" i="1"/>
  <c r="N73" i="1"/>
  <c r="N46" i="1"/>
  <c r="N63" i="1"/>
  <c r="K83" i="1"/>
  <c r="N48" i="1"/>
  <c r="N59" i="1"/>
  <c r="N96" i="1"/>
  <c r="N77" i="1"/>
  <c r="N61" i="1"/>
  <c r="N40" i="1"/>
  <c r="N65" i="1"/>
  <c r="N42" i="1"/>
  <c r="C35" i="1"/>
  <c r="J12" i="6"/>
  <c r="C15" i="6"/>
  <c r="C39" i="1"/>
  <c r="E37" i="1"/>
  <c r="E29" i="1"/>
  <c r="I101" i="1"/>
  <c r="L101" i="1" s="1"/>
  <c r="D33" i="6"/>
  <c r="AP26" i="1"/>
  <c r="AP27" i="1"/>
  <c r="G33" i="6"/>
  <c r="L102" i="1"/>
  <c r="N102" i="1" s="1"/>
  <c r="Q102" i="1" s="1"/>
  <c r="AP28" i="1"/>
  <c r="J33" i="6"/>
  <c r="AP29" i="1"/>
  <c r="M33" i="6"/>
  <c r="AP30" i="1"/>
  <c r="P33" i="6"/>
  <c r="I103" i="1" l="1"/>
  <c r="L103" i="1"/>
  <c r="N101" i="1"/>
  <c r="Q101" i="1" s="1"/>
  <c r="N104" i="1" l="1"/>
  <c r="Q105" i="1" s="1"/>
  <c r="Q106" i="1" s="1"/>
</calcChain>
</file>

<file path=xl/sharedStrings.xml><?xml version="1.0" encoding="utf-8"?>
<sst xmlns="http://schemas.openxmlformats.org/spreadsheetml/2006/main" count="845" uniqueCount="770">
  <si>
    <t>Nº Contribuinte:</t>
  </si>
  <si>
    <t>unid.</t>
  </si>
  <si>
    <t>AGUA E ESGOTO</t>
  </si>
  <si>
    <t>AR COMPRIMIDO</t>
  </si>
  <si>
    <t>TOTAL</t>
  </si>
  <si>
    <t>Assinatura:</t>
  </si>
  <si>
    <t>Data:</t>
  </si>
  <si>
    <t>Euro</t>
  </si>
  <si>
    <t>Valor</t>
  </si>
  <si>
    <t>Quant.</t>
  </si>
  <si>
    <t>Campos Obrigatórios</t>
  </si>
  <si>
    <t>Required Fields</t>
  </si>
  <si>
    <t>Campos Obligatórios</t>
  </si>
  <si>
    <t>Date:</t>
  </si>
  <si>
    <t>Fecha:</t>
  </si>
  <si>
    <t>NIF:</t>
  </si>
  <si>
    <t>Signature:</t>
  </si>
  <si>
    <t>Firma:</t>
  </si>
  <si>
    <t>Português</t>
  </si>
  <si>
    <t>English</t>
  </si>
  <si>
    <t>Español</t>
  </si>
  <si>
    <t>unit</t>
  </si>
  <si>
    <t>Cost</t>
  </si>
  <si>
    <t>Qty</t>
  </si>
  <si>
    <t>Cant.</t>
  </si>
  <si>
    <t>*</t>
  </si>
  <si>
    <t>WATER AND DRAIN</t>
  </si>
  <si>
    <t>AGUA Y DESAGÜE</t>
  </si>
  <si>
    <t>COMPRESSED AIR</t>
  </si>
  <si>
    <t>AIRE COMPRIMIDO</t>
  </si>
  <si>
    <t>T: 00-351-21-892 13 93</t>
  </si>
  <si>
    <t>Français</t>
  </si>
  <si>
    <t>Nº Contribuable:</t>
  </si>
  <si>
    <t>EAU ET ÉGOUT</t>
  </si>
  <si>
    <t>Coût</t>
  </si>
  <si>
    <t>Qté</t>
  </si>
  <si>
    <t>AIR COMPRIMÉ</t>
  </si>
  <si>
    <t>VAT Number:</t>
  </si>
  <si>
    <t>Ar Comprimido</t>
  </si>
  <si>
    <t>Compressed Air</t>
  </si>
  <si>
    <t>Aire Comprimido</t>
  </si>
  <si>
    <t>Air Comprimé</t>
  </si>
  <si>
    <t>405 400</t>
  </si>
  <si>
    <t>405 401</t>
  </si>
  <si>
    <t>404 354</t>
  </si>
  <si>
    <t>Parque</t>
  </si>
  <si>
    <t>m2</t>
  </si>
  <si>
    <t>6 m3 =</t>
  </si>
  <si>
    <t>20 m3 =</t>
  </si>
  <si>
    <t>30 m3 =</t>
  </si>
  <si>
    <t>m3</t>
  </si>
  <si>
    <t>O expositor tem direito a um número de lugares de estacionamento gratuito de acordo com a seguinte tabela:</t>
  </si>
  <si>
    <t>The exhibitor will have the right to a number of free parking spaces in accordance with the following table:</t>
  </si>
  <si>
    <t>L'exposant a droit à certains places de parking gratuites en conformité avec le tableau suivant:</t>
  </si>
  <si>
    <t xml:space="preserve">VIGILÂNCIA </t>
  </si>
  <si>
    <t>SURVEILLANCE</t>
  </si>
  <si>
    <t xml:space="preserve">VIGILANCIA </t>
  </si>
  <si>
    <t>Tem por função garantir a segurança dos produtos expostos no Stand.</t>
  </si>
  <si>
    <t>Its function is to ensure the safety of products displayed on Stand.</t>
  </si>
  <si>
    <t>Tienen por función garantizar la seguridad de los productos expuestos en el stand.</t>
  </si>
  <si>
    <t>Sa fonction est d'assurer la sécurité des produits présentés sur le stand.</t>
  </si>
  <si>
    <t xml:space="preserve">Período mínimo de contratação: </t>
  </si>
  <si>
    <t>Period of minimum contracting:</t>
  </si>
  <si>
    <t>Periodo de contratación mínimo:</t>
  </si>
  <si>
    <t>Durée minimale du engagement:</t>
  </si>
  <si>
    <t>Se pretende efectuar um briefing antes do início do certame, deve mencionar essa necessidade no campo das observações, nesse caso, os seguranças apresentar-se-ão no primeiro dia de feira, ½ hora antes do início da realização. 
Caso contrário, apresentar-se-ão no stand, à hora de abertura do Certame.</t>
  </si>
  <si>
    <t>If the exhibitor intends to do a briefing before the start of the event, this must be mentioned in the observations section of the form. In this case, the security guards will report on the first day of the fair, ½ hour before the start. In the opposite case, they will report to the booth when the event opens.</t>
  </si>
  <si>
    <t>En caso de que el expositor pretenda efectuar un briefing antes del inicio del Certamen, deberá mencionar esa necesidad en el campo de las observaciones.  De esta forma, la seguridad se presentará, el primer día de la feria, ½ hora antes del inicio de la misma. En caso contrario, se presentará en el stand a la hora de apertura del Certamen.</t>
  </si>
  <si>
    <t>Si vous voulez faire un briefing avant le début de l'événement, doit mentionner ce besoin dans le domaine des observations, dans ce cas, les agents de sécurité seront présents le premier jour de la foire, une demi-heure avant le début de la mise en œuvre.
 Sinon, ils feront rapport au stand, le temps d'ouverture de l'Exposition.</t>
  </si>
  <si>
    <t>HOSPEDEIRAS</t>
  </si>
  <si>
    <t>HOSTESSES</t>
  </si>
  <si>
    <t>AZAFATAS</t>
  </si>
  <si>
    <t>HÔTESSES</t>
  </si>
  <si>
    <t>Inglês</t>
  </si>
  <si>
    <t>Espanhol</t>
  </si>
  <si>
    <t>Francês</t>
  </si>
  <si>
    <t>Spanish</t>
  </si>
  <si>
    <t>French</t>
  </si>
  <si>
    <t>Inglés</t>
  </si>
  <si>
    <t>Francés</t>
  </si>
  <si>
    <t>Anglais</t>
  </si>
  <si>
    <t>Espagnol</t>
  </si>
  <si>
    <t>Inglês / Espanhol</t>
  </si>
  <si>
    <t>Inglês / Francês</t>
  </si>
  <si>
    <t>Francês / Espanhol</t>
  </si>
  <si>
    <t>English / Spanish</t>
  </si>
  <si>
    <t>English / French</t>
  </si>
  <si>
    <t>French / Spanish</t>
  </si>
  <si>
    <t>Inglés / Español</t>
  </si>
  <si>
    <t>Inglés / Francés</t>
  </si>
  <si>
    <t>Francés / Español</t>
  </si>
  <si>
    <t>Anglais / Espagnol</t>
  </si>
  <si>
    <t>Anglais / Français</t>
  </si>
  <si>
    <t>Français / Espagnol</t>
  </si>
  <si>
    <t xml:space="preserve">Período mínimo de contratação - 4 horas. </t>
  </si>
  <si>
    <t>Minimum contracting - 4 hour period.</t>
  </si>
  <si>
    <t xml:space="preserve">Periodo minimo de contratación - 4 horas. </t>
  </si>
  <si>
    <t>Durée minimale de engagement - 4 heures.</t>
  </si>
  <si>
    <t>NAME TO FIGURE ON STAND</t>
  </si>
  <si>
    <t>NOMBRE A FIGURAR EN EL STAND</t>
  </si>
  <si>
    <t>NOM FIGURE SUR STAND</t>
  </si>
  <si>
    <t>Outra cor</t>
  </si>
  <si>
    <t>Other color</t>
  </si>
  <si>
    <t>Otro color</t>
  </si>
  <si>
    <t>Autre couleur</t>
  </si>
  <si>
    <t xml:space="preserve"> Horas</t>
  </si>
  <si>
    <t xml:space="preserve"> Hour</t>
  </si>
  <si>
    <t xml:space="preserve"> Heures</t>
  </si>
  <si>
    <t>Cor da Alcatifa:</t>
  </si>
  <si>
    <t>Color de la Moqueta:</t>
  </si>
  <si>
    <t>LIMPEZA DE STAND</t>
  </si>
  <si>
    <t>STAND CLEANING</t>
  </si>
  <si>
    <t>LIMPIEZA DE STAND</t>
  </si>
  <si>
    <t>NETTOYAGE DU STAND</t>
  </si>
  <si>
    <t>Couleur Moquette:</t>
  </si>
  <si>
    <t>Ver Stands</t>
  </si>
  <si>
    <t>See Stands</t>
  </si>
  <si>
    <t>Voir Stands</t>
  </si>
  <si>
    <t>para:</t>
  </si>
  <si>
    <t>to:</t>
  </si>
  <si>
    <t>a:</t>
  </si>
  <si>
    <t>à:</t>
  </si>
  <si>
    <t>Prazo de Inscrição:</t>
  </si>
  <si>
    <t>Deadline:</t>
  </si>
  <si>
    <t>Fecha Límite:</t>
  </si>
  <si>
    <t>Date Limite:</t>
  </si>
  <si>
    <t>Geral</t>
  </si>
  <si>
    <t>SERVIÇOS FIL</t>
  </si>
  <si>
    <t>FIL SERVICES</t>
  </si>
  <si>
    <t>SERVICIOS FIL</t>
  </si>
  <si>
    <t>SERVICES FIL</t>
  </si>
  <si>
    <t>Language / Idioma / Idiome</t>
  </si>
  <si>
    <t>NOME A FIGURAR NO STAND</t>
  </si>
  <si>
    <t>VERMELHO</t>
  </si>
  <si>
    <t>VERDE</t>
  </si>
  <si>
    <t>AZUL</t>
  </si>
  <si>
    <t>CINZA</t>
  </si>
  <si>
    <t>RED</t>
  </si>
  <si>
    <t>GREEN</t>
  </si>
  <si>
    <t>BLUE</t>
  </si>
  <si>
    <t>GREY</t>
  </si>
  <si>
    <t>ROJO</t>
  </si>
  <si>
    <t>GRIS</t>
  </si>
  <si>
    <t>ROUGE</t>
  </si>
  <si>
    <t>VERT</t>
  </si>
  <si>
    <t>BLEU</t>
  </si>
  <si>
    <t xml:space="preserve">Horário - Exclusivamente o horário do certame e inclui uma hora de pausa para refeição. 
No primeiro dia de feira, apresentar-se-ão ½ hora antes do início da realização, nos restantes dias, no horário de abertura do certame. </t>
  </si>
  <si>
    <t xml:space="preserve">Horario - Exclusivamente el horario del Certamen, con inclusión de una hora de intervalo para la comida. 
El primer día de feria se presentarán ½ hora antes del inicio del Certamen; el resto de los días, en el horario de apertura del mismo. </t>
  </si>
  <si>
    <t>Cold water is provided by the 15 mm crystal hose installation with 3/8 or ½ inch faucets and drain liquids/drain with 40 mm pipe.
To install hot water, a thermo-accumulator is installed.
No leads are allowed. One water point must be ordered for each piece of equipment.</t>
  </si>
  <si>
    <t>1 Ponto de Rede com INTERNET para 1 PC: Este tipo de ligação, é na maioria dos casos a mais adequada às necessidades de acesso à Internet (navegar na Internet e enviar/receber e-mails). 
Especificações técnicas: Rede com Acesso Internet, com DHCP fornecendo IP Privado com DNS, Largura de banda partilhada até 1 Mbps com uma taxa de contenção de 1:10, sem limite de tráfego. Terminações RJ45.  A largura de banda adicional é recomendada se o expositor necessitar de velocidade no acesso (transmissões vídeo, webcast, VPN, etc). Neste caso a Largura de Banda solicitada é integral, isto é, com uma taxa de contenção de 1:1. 
Largura de banda superiores a 100Mbps,  necessitam  ser requisitada pelo menos com 1 mês de antecedência.</t>
  </si>
  <si>
    <t>1 Network Connection with Internet Access for 1 PC: This type of connection, is, in the majority of instances, the most adequate regarding the requirement for Internet Access (browsing the Internet and sending/receiving emails).
Technical Specifications: Network with Internet Access, with DHCP providing Private IP, with DNS, Shared bandwidth up to 1 Mbps with a contention ratio of 1:10, unlimited website traffic. Terminations RJ45. Additional bandwidth is recommended if the exhibitor requires high speed access (transmissions, video, web cast, VPN, etc). In this case, the requested bandwidth is integral, that is, with a contention ratio of 1:1. 
Bandwidths superior to 100Mbps, must be requested at least one month in advance.</t>
  </si>
  <si>
    <t>Campo Obrigatório</t>
  </si>
  <si>
    <t>Required Field</t>
  </si>
  <si>
    <t>no Solo</t>
  </si>
  <si>
    <t>no Estrado do Expositor</t>
  </si>
  <si>
    <t>com Recortes de Côr</t>
  </si>
  <si>
    <t xml:space="preserve">on the Floor </t>
  </si>
  <si>
    <t>on the Stage the Exhibitor</t>
  </si>
  <si>
    <t>with Color Trimmings</t>
  </si>
  <si>
    <t xml:space="preserve">en el Suelo </t>
  </si>
  <si>
    <t>en la Tarima del Expositor</t>
  </si>
  <si>
    <t xml:space="preserve">con Recortes de Color  </t>
  </si>
  <si>
    <t>au Sol</t>
  </si>
  <si>
    <t>sur Plate-forme d'Exposant</t>
  </si>
  <si>
    <t>Estrado</t>
  </si>
  <si>
    <t>servifil@ccl.fil.pt</t>
  </si>
  <si>
    <t>●</t>
  </si>
  <si>
    <t>Nome da Empresa Expositora:</t>
  </si>
  <si>
    <t>Company Name Exhibitor:</t>
  </si>
  <si>
    <t>Nom de l'Entreprise Exposant:</t>
  </si>
  <si>
    <t>Champs Obligatoires</t>
  </si>
  <si>
    <t>Champ Obligatoire</t>
  </si>
  <si>
    <t>(Máximo 20 caracteres)</t>
  </si>
  <si>
    <t>(Maximum 20 characters)</t>
  </si>
  <si>
    <t>(Maximum 20 caractères)</t>
  </si>
  <si>
    <t>Nombre de Empresa Expositora:</t>
  </si>
  <si>
    <t>◄</t>
  </si>
  <si>
    <t>A água fria é fornecida pela instalação de mangueira cristal de 15 mm com torneiras de 3/8 ou ½ polegada e drenagem de líquidos/esgoto com tubo 40 mm. Para fornecimento de água quente é instalado um termoacumulador. Não são permitidas derivações . Deve ser requisitado 1 ponto de água para cada equipamento.</t>
  </si>
  <si>
    <t>L'eau froide est fournie par l'installation du tuyau de cristal de 15 mm à 3/8 ou ½ robinet de pouce et de drainage de liquide/eaux usées avec un tube de 40 mm. Pour l'alimentation en eau chaude est installé un thermo-accumulateur. Dérivations ne sont pas autorisés. Il doit être commandé un point pour chaque équipement de l'eau.</t>
  </si>
  <si>
    <t>El agua fría es suministrada por la instalación de la manguera cristal de 15 mm con grifos de 3/8 o ½ pulgada y el drenaje de líquidos/aguas residuales con tubo de 40 mm. Para la alimentación de agua caliente se instala un calentador. No se permiten derivaciones. Se debe solicitar un punto de agua para cada equipo.</t>
  </si>
  <si>
    <t>Se requisitar Stand à FIL e não preencher este campo, será colocado na pala do Stand o nome da inscrição (letra Arial Bold)</t>
  </si>
  <si>
    <t>If request Stand to FIL and do not fill this field, we will place the name of the registration on the front of the Stand (Arial Bold font)</t>
  </si>
  <si>
    <t>Si solicita Stand de FIL  y no rellena este campo, colocaremos en el frontis del Stand el nombre de la inscripción (letra Arial Bold)</t>
  </si>
  <si>
    <t>Si vous demandez Stand FIL et pas remplir ce champ, sera mis sur le front du Stand le nom de l'inscription (lettre Arial Bold)</t>
  </si>
  <si>
    <t>Carpet colors:</t>
  </si>
  <si>
    <t>Campo Obligatorio</t>
  </si>
  <si>
    <t>Temps - Exclusivement le temps de l'événement et comprend une pause d'une heure pour le repas.
Le premier jour de la foire, il sera présenté ½ heure avant début de la réalisation, les jours restants, au moment de l'événement.</t>
  </si>
  <si>
    <t xml:space="preserve">Working hours - Only the working hours of the event including a one hour break for lunch. On the first day of the fair, they will report ½ hour before the start of the show, and on the rest of the days at the opening time of the event. </t>
  </si>
  <si>
    <t>com Impressão de Logotipo</t>
  </si>
  <si>
    <t>with Logo Printing</t>
  </si>
  <si>
    <t xml:space="preserve">con Impresión de Logótipo    </t>
  </si>
  <si>
    <t>avec Impression de Logo</t>
  </si>
  <si>
    <t>NÃO</t>
  </si>
  <si>
    <t>NO</t>
  </si>
  <si>
    <t xml:space="preserve">Tem por função: Distribuição de material promocional no espaço do stand; Apoio protocolar; Demonstração dos produtos e serviços; Atendimento dos clientes. </t>
  </si>
  <si>
    <t xml:space="preserve">Function: Distribution of the promotional material in the area of the booth; Protocol support; Demonstration of the products and services; Client services. </t>
  </si>
  <si>
    <t xml:space="preserve">Tienen por función: Distribución de material promocional en el espacio del stand; Apoyo protocolario; Demostración de los productos y servicios; Atención al cliente. </t>
  </si>
  <si>
    <t>Sa fonction: Distribution de matériel promotionnel dans le stand; Support de protocole; Démonstration de produits et services; Service à la clientèle.</t>
  </si>
  <si>
    <t>Segurança durante o dia - 1 dia de realização da Feira. Segurança durante a Noite - Da hora de encerramento até à hora de realização.</t>
  </si>
  <si>
    <t>Day-time security - 1 day during the opening times of the Fair. Night-time security - From the exhibition's closing time until it opens again.</t>
  </si>
  <si>
    <t xml:space="preserve">Seguridad durante el día - 1 día de realización de la Feria. Seguridad durante la Noche - Desde la hora de cierre hasta la hora de apertura. </t>
  </si>
  <si>
    <t>Sécurité pendant le jour - 1 jour de réalisation de la Foire. Sécurité pendant la Nuit - Depuis l'heure de la fermeture à l'heure d'ouverture.</t>
  </si>
  <si>
    <t>La reducción o eliminación de elementos que constituyan la estructura del stand, no implica una reducción de costes.
Todo el material utilizado en el stand, es alquilado, por lo que cualquier daño provocado el expositor tendrá que asumir los costes.</t>
  </si>
  <si>
    <t xml:space="preserve">Para proceder a uma correcta montagem dos equipamentos/serviços, é imprescindível o envio do PLANO TÉCNICO, com indicação da localização pretendida.
Todos os serviços/material são fornecidos em regime de aluguer durante o período de realização do Certame e são entregues aos Expositores na última tarde de montagem. </t>
  </si>
  <si>
    <t xml:space="preserve">In order to proceed to the correct assembly of equipment/services, it is imperative that the TECHNICAL PLAN,  indicating the intended location.
All services / material are rendered by means of a rental mode during the realization period of the Fair and are delivered to the Exhibitor on the last afternoon of the setting up period. </t>
  </si>
  <si>
    <t xml:space="preserve">Para proceder a un montaje correcto de los equipamientos /servicios, es imprescindible el envío del PLANO TÉCNICO, con indicación de la localización pretendida.
Todos los servicios/material son suministrados en régimen de alquiler durante el período de realización y se entregan a los Expositores en la última tarde de montaje. </t>
  </si>
  <si>
    <t>Pour faire un montage correct des équipements / services, il est essentiel d'envoyer le PLAN TECHNIQUE, montrant l'emplacement souhaité. 
Tous les services/matériel sont fournis sur une base de location sur la période de réalisation et livrés aux Exposants dans l'assemblage fin d'après midi.</t>
  </si>
  <si>
    <t>Cadeira em PVC branca e pés cinza</t>
  </si>
  <si>
    <t>PVC white chair and feet gray</t>
  </si>
  <si>
    <t>Silla en PVC blanca y Pies Gris</t>
  </si>
  <si>
    <t xml:space="preserve">Chaise en  PVC blanc et pieds gris </t>
  </si>
  <si>
    <t xml:space="preserve">Mesa redonda branca </t>
  </si>
  <si>
    <t xml:space="preserve">Round table white </t>
  </si>
  <si>
    <t xml:space="preserve">Mesa redonda blanca </t>
  </si>
  <si>
    <t>Table ronde blanc</t>
  </si>
  <si>
    <t>Observações:</t>
  </si>
  <si>
    <t>Observations:</t>
  </si>
  <si>
    <t>Observaciones:</t>
  </si>
  <si>
    <t>Remarques:</t>
  </si>
  <si>
    <t>Português + 2 Idiomas</t>
  </si>
  <si>
    <t>Portuguese + 2 Languages</t>
  </si>
  <si>
    <t>Portugués + 2 Idiomas</t>
  </si>
  <si>
    <t>Portugais + 2 Langues</t>
  </si>
  <si>
    <t>Energía Permanente 24 Horas</t>
  </si>
  <si>
    <t>Energy Permanent 24 Hours</t>
  </si>
  <si>
    <t>Énergie Permanent 24 Heures</t>
  </si>
  <si>
    <t>Quadros</t>
  </si>
  <si>
    <t>Switchboards</t>
  </si>
  <si>
    <t>Cuadros</t>
  </si>
  <si>
    <t>Coffrets</t>
  </si>
  <si>
    <t>Projector de Braço 300 W</t>
  </si>
  <si>
    <t>Spotligh with Arm 300 W</t>
  </si>
  <si>
    <t>Foco de Brazo 300 W</t>
  </si>
  <si>
    <t>Projecteur avec Bras 300 W</t>
  </si>
  <si>
    <t>Tomada Tripla Monofásica 10A</t>
  </si>
  <si>
    <t>Plug Three Monophase 10A</t>
  </si>
  <si>
    <t>Enchufe Triple Monofásico 10A</t>
  </si>
  <si>
    <t>Prise Triple Monophase 10A</t>
  </si>
  <si>
    <t>Ligação e Fornecimento-6 BAR e MÍN. 500 l/s</t>
  </si>
  <si>
    <t>Connection and Supply - 6 BAR and MIN. 500l/s</t>
  </si>
  <si>
    <t>Conexión y Suministro - 6 BAR e MÍN. 500 l/s</t>
  </si>
  <si>
    <t>Connexion et Alimentation-6 BAR et MIN. 500 l/s</t>
  </si>
  <si>
    <t>Lava-mãos com Kit de Higienização</t>
  </si>
  <si>
    <t>Hand Washing with Sanitation Kit</t>
  </si>
  <si>
    <t>Lava Manos con Kit de Higienización</t>
  </si>
  <si>
    <t>Lavage des mains avec Kit de Hygiène</t>
  </si>
  <si>
    <t>Lava-loiça com bancada</t>
  </si>
  <si>
    <t>Sink  with counter</t>
  </si>
  <si>
    <t>Fregadero</t>
  </si>
  <si>
    <t>Evier avec plan de travail</t>
  </si>
  <si>
    <t>Ligação de Lava-loiça do Expositor</t>
  </si>
  <si>
    <t>Exhibitor Sink Installation</t>
  </si>
  <si>
    <t>Instalación de Fregadero del Expositor</t>
  </si>
  <si>
    <t>Raccordement lave-vaisselle d'Exposant</t>
  </si>
  <si>
    <t>Iluminação e Energia 220v / 380v - consumo total necessário</t>
  </si>
  <si>
    <t>Lighting and Power 220v / 380v - total consumption necessary</t>
  </si>
  <si>
    <t>Iluminación y Energía 220v / 380v - consumo total necesario</t>
  </si>
  <si>
    <t>Eclairage et Energie 220v / 380v - consommation total necessaire</t>
  </si>
  <si>
    <t>Torre de Iluminação (sem projectores) 2,50m alt.</t>
  </si>
  <si>
    <t>Illumination Tower (without projectors) 2,50m height</t>
  </si>
  <si>
    <t>Torre de Iluminación (sin focos) 2,50m alt.</t>
  </si>
  <si>
    <t>Tour d'Eclairege  (pas de projecteurs) 2,50m hauteur</t>
  </si>
  <si>
    <t>Água Quente  (serviço adicional ao ponto de água fria)</t>
  </si>
  <si>
    <t>Hot Water   (additional service to the cold water point)</t>
  </si>
  <si>
    <t>Agua Caliente  (servicio adicional al punto de agua fría)</t>
  </si>
  <si>
    <t>Eau Chaude  (service supplémentaire à point d'eau froide)</t>
  </si>
  <si>
    <t>Outro</t>
  </si>
  <si>
    <t>Other</t>
  </si>
  <si>
    <t>Otro</t>
  </si>
  <si>
    <t>Autre</t>
  </si>
  <si>
    <t>NON</t>
  </si>
  <si>
    <t>Limp</t>
  </si>
  <si>
    <t>avec Lambeaux de Couleur</t>
  </si>
  <si>
    <t>HOSP 1</t>
  </si>
  <si>
    <t>HOSP 2</t>
  </si>
  <si>
    <t>Ler+</t>
  </si>
  <si>
    <t>Read+</t>
  </si>
  <si>
    <t>Leer+</t>
  </si>
  <si>
    <t>Lire+</t>
  </si>
  <si>
    <t>Restante pagamento até:</t>
  </si>
  <si>
    <t>Remaining payment until:</t>
  </si>
  <si>
    <t>Restant paiement jusqu'à:</t>
  </si>
  <si>
    <t>Pagamento a favor de:    LISBOA-FEIRAS CONGRESSOS E EVENTOS   (referência)</t>
  </si>
  <si>
    <t>Payment in favor of:    LISBOA-FEIRAS CONGRESSOS E EVENTOS   (reference)</t>
  </si>
  <si>
    <t>Pago a favor de:    LISBOA-FEIRAS CONGRESSOS E EVENTOS   (referencia)</t>
  </si>
  <si>
    <t>Paiement en faveur de:    LISBOA-FEIRAS CONGRESSOS E EVENTOS   (référence)</t>
  </si>
  <si>
    <t>PARQUE SUBTERRÂNEO</t>
  </si>
  <si>
    <t>PARK SUBTERRANEAN</t>
  </si>
  <si>
    <t>PARQUE SUBTERRÁNEO</t>
  </si>
  <si>
    <t>PARKING SOUTERRAIN</t>
  </si>
  <si>
    <t>BILHETES ELECTRÓNICOS</t>
  </si>
  <si>
    <t>ELECTRONIC TICKETS</t>
  </si>
  <si>
    <t>INVITACIONES ELECTRONICAS</t>
  </si>
  <si>
    <t>BILLETS ÉLECTRONIQUES</t>
  </si>
  <si>
    <t>A redução ou a eliminação de elementos que constituam a estrutura do stand, não implicam uma redução de custos.
Todo o material utilizado no stand, é alugado, pelo que qualquer dano provocado, o expositor terá que assumir os custos.</t>
  </si>
  <si>
    <t>The reduction or the elimination of elements which make up the stand structure of the do not imply a reduction in costs.
All material used in the stand is rented, so any damage the exhibitor will have to bear the costs.</t>
  </si>
  <si>
    <t>La réduction ou l'élimination des éléments qui constituent la structure du stand, n'impliquent pas une réduction des coûts.
Tout le matériel utilisé dans le stand est loué, donc tout dommage causé, le exposant devra supporter les coûts.</t>
  </si>
  <si>
    <t>NÃO É PERMITIDO aos clientes ligar os seus próprios equipamentos de distribuição de rede, por exemplo, routers, switches, hubs, Access points/antenas, etc., bem como a utilização de sistemas que recorram à tecnologia Wi-Fi por ex. sistemas robotizados, excepto se previamente justificado por escrito, e aprovado pela Feira Internacional de Lisboa (FIL).  
Qualquer situação detectada que vá contra estas determinações, serão tomadas medidas em conformidade e aos responsáveis serão imputados os custos por possíveis danos e perdas da FIL ou de terceiros.</t>
  </si>
  <si>
    <t xml:space="preserve">NOT PERMITTED to customers connect their own equipment distribution network,  such as, for example, routers, switches, hubs, access points/antennas, etc. as well as the  usage of systems that incur Wi-Fi technology, for example, robotized systems, except if previously justified in writing, and approved by the International Fair of Lisbon (FIL). 
Any situation whatsoever detected that goes against these conditions/norms measures shall be taken in and the client will be charged for any and all costs concerning possible damages and losses caused to the fair or to third parties. </t>
  </si>
  <si>
    <t>NO SE PERMITE a los clientes conectar sus propios equipos de distribución de red,  como por ejemplo, routers, switches, hubs, access points/antenas, etc., así como la utilización de sistemas que recurran a tecnología Wi-Fi por ejemplo, sistemas robotizados, excepto, si previamente han sido solicitados por escrito y aprobados por la Feria Internacional de Lisboa (FIL) . Cualquier situación detectada que vaya en contra de estas determinaciones, se tomaran medidas en conformidad y a los responsables les serán imputados los costes por posibles daños y pierdas de FIL o de terceros.</t>
  </si>
  <si>
    <t>NON PERMIS aux clients de connecter leur propre réseau de distribution de matériel, tels que les routeurs, commutateurs, concentrateurs, points d'accès / antennes, etc., ainsi que l'utilisation de systèmes faisant usage de la technologie Wi-Fi tels que les systèmes robotiques, sauf se ils ont déjà été demandé par écrit et approuvé par la Foire Internationale de Lisbonne (FIL).  
Toute situation détecté que va à l'encontre de ces décisions,des mesures doivent être prises dans le respect et les responsables seront facturés les frais de dommages et perdre FIL ou de tiers.</t>
  </si>
  <si>
    <t>Para utilização da rede Premium é necessário que os utilizadores tenham dispositivos que lhes permitam aceder ao wi-fi na frequência 5GHz. A rede Premium estará disponível em todos os pavilhões do evento e permite aos utilizadores navegarem de forma mais rápida e com menos interferências. A rede wi-fi está dimensionada para um uso não intensivo. Para uma utilização profissional ou de demonstrações recomendamos a utilização de internet cablada/ponto de rede com acesso à internet.</t>
  </si>
  <si>
    <t>To use the Premium network it is necessary that users have devices that allow them to access Wi-Fi at a frequency of 5GHz.
The Premium network will be available in all the event halls and allows users to navigate faster and with less interference
The Wi-Fi network is sized for non-intensive use. 
For professional use or for demonstrations we recommend the internet connection / wired network with Internet access.</t>
  </si>
  <si>
    <t>Para utilizar la red Premium es necesario que los usuarios tengan dispositivos que les permitan acceder al wi-fi a la frecuencia de 5GHz. La red Premium estará disponible en todos los pabellones del evento y permite a los usuarios navegar de forma más rápida y con menos interferencias. La red Wi-Fi está dimensionado para un uso no intensivo. Para uso profesional o para demostraciones recomendamos la conexión a internet/red cableada con acceso a Internet.</t>
  </si>
  <si>
    <t>Pour utiliser le réseau Premium, les utilisateurs doivent disposer d'appareils leur permettant d'accéder au Wi-Fi à une fréquence de 5 GHz. Le réseau Premium sera disponible dans tous les pavillons de l'événement et permettra aux utilisateurs de naviguer plus rapidement et avec moins d'interférences. Le réseau Wi-Fi est dimensionné pour une utilisation non intensive. Pour un usage professionnel et des démonstrations, nous vous recommandons d'utiliser le câble Point avec accès internet Internet / réseau.</t>
  </si>
  <si>
    <t xml:space="preserve">Disponibilização de uma rede wi-fi dedicada ao seu stand. Esta rede ficará disponível para utilização apenas na área do stand e poderá ter nome da rede/SSID e chave/password personalizável
A largura de banda base será de 10Mbps, podendo ser alterada mediante compra de mais largura de banda. </t>
  </si>
  <si>
    <t>Have a wi-fi network dedicated to your stand. This network will be available for use only in the booth area and may have a password / SSID and customizable password
The base bandwidth will be 10Mbps, which can be changed by purchasing more bandwidth.</t>
  </si>
  <si>
    <t>Disponer de una red wi-fi dedicada a su stand. Esta red estará disponible para su uso sólo en el área del stand y puede tener una contraseña / SSID y contraseña personalizable
El ancho de banda base será de 10Mbps, pudiendo ser cambiado mediante la compra de más ancho de banda.</t>
  </si>
  <si>
    <t>Avoir un réseau wi-fi dédié à votre stand. Ce réseau sera disponible pour une utilisation uniquement dans la zone de la cabine et peut avoir un mot de passe / SSID et un mot de passe personnalisable.
La bande passante de base sera de 10 Mbps, ce qui peut être modifié en achetant plus de bande passante.</t>
  </si>
  <si>
    <r>
      <rPr>
        <sz val="8"/>
        <color indexed="56"/>
        <rFont val="Calibri"/>
        <family val="2"/>
      </rPr>
      <t>Acesso gratuíto a</t>
    </r>
    <r>
      <rPr>
        <sz val="8"/>
        <color indexed="56"/>
        <rFont val="Calibri"/>
        <family val="2"/>
      </rPr>
      <t xml:space="preserve"> rede Wi-Fi existente nos Pavilhões da FIL, na frequência 2.4GHz, sem limite de utilizadores. A FIL não garante a velocidade de navegação nesta rede, que estará condicionada pelo número de utilizadores e pelo ruído existente no recinto.</t>
    </r>
  </si>
  <si>
    <t>Free access to Wi-Fi network in the FIL Pavilions, in the 2.4GHz frequency, with no user limit. The FIL does not guarantee the speed of navigation in this network, which will be conditioned by the number of users and the noise existing in the venue.</t>
  </si>
  <si>
    <t>Acceso gratuito a la red Wi-Fi existente en los Pabellones de la FIL, en la frecuencia 2.4GHz, sin límite de usuarios. FIL no garantiza la velocidad de navegación en esta red, que estará condicionada por el número de usuarios y el ruido existente en el recinto.</t>
  </si>
  <si>
    <t>Accès gratuit au réseau Wi-Fi existant dans les pavillons FIL, à la fréquence de 2,4 GHz, sans limitation du nombre d'utilisateurs. FIL ne garantit pas la vitesse de navigation sur ce réseau, qui sera conditionné par le nombre d'utilisateurs et le bruit existant dans le parc.</t>
  </si>
  <si>
    <t>CONTENEDOR P/ BASURA DESMONTAJE</t>
  </si>
  <si>
    <t>CONTENEUR P/ DÉCHET DÉMONTAGE</t>
  </si>
  <si>
    <t>Alcatifa</t>
  </si>
  <si>
    <t>406 655</t>
  </si>
  <si>
    <t>406 654</t>
  </si>
  <si>
    <t>100 Disp</t>
  </si>
  <si>
    <t>1 Disp</t>
  </si>
  <si>
    <t>5 Disp</t>
  </si>
  <si>
    <t>50 Disp</t>
  </si>
  <si>
    <t>(para Stand próprio  -  Fornecimento e Colocação)</t>
  </si>
  <si>
    <t xml:space="preserve">ALCATIFA </t>
  </si>
  <si>
    <t>CARPET</t>
  </si>
  <si>
    <t>MOQUETA</t>
  </si>
  <si>
    <t>MOQUETTE</t>
  </si>
  <si>
    <t>(Stand for itself  -  Supply and Placement)</t>
  </si>
  <si>
    <t>(para Stand próprio  -  Suministro y Colocación)</t>
  </si>
  <si>
    <t>(pour Stand propre  -  Fourniture et Installation)</t>
  </si>
  <si>
    <t>Porta folhetos 5 bolsas A4</t>
  </si>
  <si>
    <t>Brochure display 5 bags A4</t>
  </si>
  <si>
    <t>Porta folletos 5 bolsas A4</t>
  </si>
  <si>
    <t>Supports de brochure 5 sacs A4</t>
  </si>
  <si>
    <t>(Sob Orçamento)</t>
  </si>
  <si>
    <t>(Under budget)</t>
  </si>
  <si>
    <t>(Bajo presupuesto)</t>
  </si>
  <si>
    <t>(Sous budget)</t>
  </si>
  <si>
    <t>PRETENDE ALTERAR A COR DA ALCATIFA?</t>
  </si>
  <si>
    <t>¿PRETENDE CAMBIAR EL COLOR DE LA MOQUETA?</t>
  </si>
  <si>
    <t>DO YOU WANT TO CHANGE THE COLOR THE CARPET?</t>
  </si>
  <si>
    <t>VOULEZ-VOUS CHANGER LA COULEUR DU MOQUETTE?</t>
  </si>
  <si>
    <t>A FIL envia os bilhetes de convite, de forma digital, pelo que irá receber um e-mail com um link de acesso à plataforma.
Para enviar os seus bilhetes basta inserir o e-mail dos seus convidados e seleccionar o número que pretende atribuir. 
Pode visualizar o estado dos bilhetes emitidos e aceites em tempo real.
Os seus convidados têm que imprimir o bilhete e recortar pela área indicada, ficando automaticamente credenciados na feira.
Após a data limite, ÚLTIMO DIA DE MONTAGEM, não será possível requisitar mais bilhetes pelo que na eventualidade do expositor necessitar de bilhetes adicionais terá de adquirir ao preço de bilheteira.  
Na eventualidade da FIL disponibilizar o Serviço de Impressão dos convites, os mesmos terão um preço unitário de 0,25 € + IVA.</t>
  </si>
  <si>
    <t>FIL sends the invitations in digital format, so you will receive an e-mail with an access link to the platform.
To send your invitations, simply enter the e-mail of your guests and select the number you wish to assign.
You can see the status of invitations issued and accepted in real time.
Your guests only have to print the invitation and cut through the indicated area, automatically being accredited at the fair.
After the deadline, LAST DAY OF ASSEMBLY, it will not be possible to request more tickets so in case the exhibitor needs additional tickets you will have to purchase at the ticket price.
In the event that FIL makes available the Print Service of the invitations, they will have a unit price of 0,25 € + VAT.</t>
  </si>
  <si>
    <t>FIL envía las invitaciones en formato digital, por lo que recibirá un e-mail con un enlace de acceso a la plataforma.
Para enviar sus invitaciones, simplemente introduzca el e-mail de sus invitados y seleccione el número que desea asignar.
Puede ver el estado de las invitaciones emitidas y aceptadas en tiempo real.
Sus invitados tienen que imprimir la invitación y recortar por el área indicada, quedando automáticamente acreditados en la feria.
Después de la fecha límite, ÚLTIMO DÍA DE MONTAJE, no será posible solicitar más billetes por lo que en caso de que el expositor necesite billetes adicionales tendrá que adquirirlos al precio de taquilla.
Caso FIL ponga a disposición el Servicio de Impresión de las invitaciones, éstas tendrán un precio unitario de 0,25 € + IVA.</t>
  </si>
  <si>
    <t>FIL envoie les tickets d'invitation sous forme numérique, ainsi vous recevrez un email avec un lien d'accès à la plateforme.
Pour envoyer vos invitations, il suffit d'entrer l'adresse e-mail de vos invités et de sélectionner le numéro que vous souhaitez attribuer.
Vous pouvez voir le statut des invitations émis et acceptés en temps réel.
Vos invités doivent imprimer l'invitation et couper par la zone indiquée, étant automatiquement crédités à la foire.
Après la date limite, DERNIER JOUR DE MONTAGE, il ne sera pas possible de demander plus de billets, si l'exposant a besoin de billets supplémentaires, vous devrez les acheter au  prix de la billetterie.
Dans le cas où FIL mettrait à disposition le Service d'impression des invitations, celles-ci auront un prix unitaire de 0,25 € + TVA.</t>
  </si>
  <si>
    <t>El expositor tiene derecho a un número de aparcamientos gratuito de acuerdo con la siguiente tabla:</t>
  </si>
  <si>
    <t>Contentor</t>
  </si>
  <si>
    <t>Content</t>
  </si>
  <si>
    <t>PRETENDE ESTRUTURA DE</t>
  </si>
  <si>
    <t xml:space="preserve">¿PRETENDE LA ESTRUCTURA DE </t>
  </si>
  <si>
    <t>(Adicional para Stands FIL)</t>
  </si>
  <si>
    <t>(Additional for Stands FIL)</t>
  </si>
  <si>
    <t>(Additionnel pour Stands FIL)</t>
  </si>
  <si>
    <t>MOBILIÁRIO / MATERIAL</t>
  </si>
  <si>
    <t>FURNITURE / MATERIAL</t>
  </si>
  <si>
    <t>MOBILIARIO / MATERIAL</t>
  </si>
  <si>
    <t>MEUBLES / MATERIEL</t>
  </si>
  <si>
    <t>MATERIAL GRÁFICO</t>
  </si>
  <si>
    <t>GRAPHIC MATERIAL</t>
  </si>
  <si>
    <t>MATERIEL GRAPHIQUE</t>
  </si>
  <si>
    <t>Estrados</t>
  </si>
  <si>
    <t>MONITORES</t>
  </si>
  <si>
    <t>MONITORS</t>
  </si>
  <si>
    <t>MONITEURES</t>
  </si>
  <si>
    <t>VOULEZ-VOUS STRUCTURE DE</t>
  </si>
  <si>
    <t>DO YOU WANT STAND STRUCTURE</t>
  </si>
  <si>
    <t>Ponto de Água Fria e Esgoto</t>
  </si>
  <si>
    <t>Point Water and Drain</t>
  </si>
  <si>
    <t>Punto Agua Fria y Desagüe</t>
  </si>
  <si>
    <t>Point d'Eau Froide et d'Égout</t>
  </si>
  <si>
    <t>ÁGUA E ESGOTO</t>
  </si>
  <si>
    <t>Wi-Fi Network Premium 5GHz - 1 Device</t>
  </si>
  <si>
    <t>Rede Wi-Fi Premium 5GHz  - 1 Dispositivo</t>
  </si>
  <si>
    <t>Rede Wi-Fi Premium 5GHz - 5 Dispositivos</t>
  </si>
  <si>
    <t>Rede Wi-Fi Premium 5GHz - 50 Dispositivos</t>
  </si>
  <si>
    <t>Rede Wi-Fi Premium 5GHz - 100 Dispositivos</t>
  </si>
  <si>
    <t>Rede Wi-Fi Dedicada ao Stand - 50 Dispositivos</t>
  </si>
  <si>
    <t>Red Wi-Fi Premium 5GHz - 1 Dispositivo</t>
  </si>
  <si>
    <t>Red Wi-Fi Premium 5GHz - 5 Dispositivos</t>
  </si>
  <si>
    <t>Red Wi-Fi Premium 5GHz - 50 Dispositivos</t>
  </si>
  <si>
    <t>Red Wi-Fi Premium 5GHz - 100 Dispositivos</t>
  </si>
  <si>
    <t>Red Wi-Fi Dedicada al Stand - 50 Dispositivos</t>
  </si>
  <si>
    <t>Réseau Wi-Fi Premium 5GHz - 1 Dispositif</t>
  </si>
  <si>
    <t>Réseau Wi-Fi Premium 5GHz - 5 Dispositif</t>
  </si>
  <si>
    <t>Réseau Wi-Fi Premium 5GHz - 50 Dispositif</t>
  </si>
  <si>
    <t>Réseau Wi-Fi Premium 5GHz - 100 Dispositif</t>
  </si>
  <si>
    <t>Réseau Wi-Fi Dédié au Stand - 50 Dispositif</t>
  </si>
  <si>
    <t>Wi-Fi Network Premium 5GHz - 5 Devices</t>
  </si>
  <si>
    <t>Wi-Fi Network Premium 5GHz - 50 Devices</t>
  </si>
  <si>
    <t>Wi-Fi Network Premium 5GHz - 100 Devices</t>
  </si>
  <si>
    <t>Wi-Fi Network Dedicated to Stand - 50 Devices</t>
  </si>
  <si>
    <t>Cabo de Rede com Internet para 1 PC</t>
  </si>
  <si>
    <t>Câble de Réseau avec Internet pour 1 PC</t>
  </si>
  <si>
    <t>Cable de Red con Internet para 1 PC</t>
  </si>
  <si>
    <t>Network Cable with Internet for 1 PC</t>
  </si>
  <si>
    <t>Rede Wi-FI 2.4GHz</t>
  </si>
  <si>
    <t>Wi-Fi Network 2.4GHz</t>
  </si>
  <si>
    <t>Red Wi-Fi 2.4GHz</t>
  </si>
  <si>
    <t>Reseau Wi-Fi 2.4GHz</t>
  </si>
  <si>
    <t>Rede Wi-Fi Premium  5GHZ</t>
  </si>
  <si>
    <t>Wi-Fi Network Premium  5GHZ</t>
  </si>
  <si>
    <t>Red Wi-Fi Premium  5GHZ</t>
  </si>
  <si>
    <t>Reseau Wi-Fi Premium  5GHZ</t>
  </si>
  <si>
    <t>Rede Wi-Fi Dedicada ao Stand</t>
  </si>
  <si>
    <t>Wi-Fi Network Dedicated to Stand</t>
  </si>
  <si>
    <t>Red Wi-Fi Dedicada al Stand</t>
  </si>
  <si>
    <t>Reseau Wi-Fi Dedie au Stand</t>
  </si>
  <si>
    <t>INCLUI</t>
  </si>
  <si>
    <t>INCLUDES</t>
  </si>
  <si>
    <t>INCLUYE</t>
  </si>
  <si>
    <t>INCLUT</t>
  </si>
  <si>
    <t>NÃO Inclui</t>
  </si>
  <si>
    <t>NOT Includes</t>
  </si>
  <si>
    <t>NO Incluye</t>
  </si>
  <si>
    <t>NON Inclut</t>
  </si>
  <si>
    <t>INTERNET</t>
  </si>
  <si>
    <t xml:space="preserve">If it is an Autonomous Region, indicate which:    (Only applies to Portuguese Companies)   </t>
  </si>
  <si>
    <t xml:space="preserve">Si es una Región Autonómica, indique cual:    (Sólo se aplica a las Empresas Portuguesas)   </t>
  </si>
  <si>
    <t xml:space="preserve">S'il s'agit une Région Autonome, indiquer lequel: (s'applique uniquement aux Entreprises Portugaises)  </t>
  </si>
  <si>
    <t>Pais:</t>
  </si>
  <si>
    <t>Country:</t>
  </si>
  <si>
    <t>Pays:</t>
  </si>
  <si>
    <t xml:space="preserve">Se for uma REGIÃO AUTÓNOMA, indique qual:    (Aplica-se apenas às Empresas Portuguesas)   </t>
  </si>
  <si>
    <t>VIGIL</t>
  </si>
  <si>
    <t>Cabo</t>
  </si>
  <si>
    <t>pág. 2</t>
  </si>
  <si>
    <t>Energia       (Consumo Suplementar)</t>
  </si>
  <si>
    <t>Energy       (Supplementary Consumption)</t>
  </si>
  <si>
    <t>Energía       (Consumo Suplementario)</t>
  </si>
  <si>
    <t>Énergie       (Consommation Supplémentaire)</t>
  </si>
  <si>
    <t>PT</t>
  </si>
  <si>
    <t xml:space="preserve">PT </t>
  </si>
  <si>
    <r>
      <rPr>
        <b/>
        <sz val="9"/>
        <color indexed="56"/>
        <rFont val="Calibri"/>
        <family val="2"/>
      </rPr>
      <t>Caixa Geral de Depósitos –</t>
    </r>
    <r>
      <rPr>
        <b/>
        <sz val="10"/>
        <color indexed="56"/>
        <rFont val="Calibri"/>
        <family val="2"/>
      </rPr>
      <t xml:space="preserve"> IBAN PT50 0035 0557 00028190130 46 – </t>
    </r>
    <r>
      <rPr>
        <b/>
        <sz val="9"/>
        <color indexed="56"/>
        <rFont val="Calibri"/>
        <family val="2"/>
      </rPr>
      <t>BIC/SWIFT:</t>
    </r>
    <r>
      <rPr>
        <b/>
        <sz val="10"/>
        <color indexed="56"/>
        <rFont val="Calibri"/>
        <family val="2"/>
      </rPr>
      <t xml:space="preserve"> CGDIPTPL</t>
    </r>
  </si>
  <si>
    <r>
      <rPr>
        <b/>
        <sz val="9"/>
        <color indexed="56"/>
        <rFont val="Calibri"/>
        <family val="2"/>
      </rPr>
      <t xml:space="preserve">Banco Montepio Geral  -  </t>
    </r>
    <r>
      <rPr>
        <b/>
        <sz val="10"/>
        <color indexed="56"/>
        <rFont val="Calibri"/>
        <family val="2"/>
      </rPr>
      <t>IBAN: PT50 0036 0088 9910 0059 356 91</t>
    </r>
    <r>
      <rPr>
        <b/>
        <sz val="9"/>
        <color indexed="56"/>
        <rFont val="Calibri"/>
        <family val="2"/>
      </rPr>
      <t xml:space="preserve"> -  BIC/SWIFT:</t>
    </r>
    <r>
      <rPr>
        <b/>
        <sz val="10"/>
        <color indexed="56"/>
        <rFont val="Calibri"/>
        <family val="2"/>
      </rPr>
      <t xml:space="preserve"> MPIOPTPL</t>
    </r>
  </si>
  <si>
    <t>SUB-TOTAL</t>
  </si>
  <si>
    <t>Serviços FIL:</t>
  </si>
  <si>
    <t>FIL Services:</t>
  </si>
  <si>
    <t>Servicios FIL:</t>
  </si>
  <si>
    <t>Services FIL:</t>
  </si>
  <si>
    <t>ATENÇÃO! Não requisitou Stand/m2. Este campo só é válido para Stands da FIL</t>
  </si>
  <si>
    <t>¡ATENCIÓN! No solicitó Stand/m2. Este campo sólo es válido para los Stands de FIL</t>
  </si>
  <si>
    <t>ATTENTION! N'avez pas demandée Stand/m2. Ce champ est uniquement valable pour les Stands de FIL</t>
  </si>
  <si>
    <t>Pagamento Inicial até:</t>
  </si>
  <si>
    <t>Initial Payment until:</t>
  </si>
  <si>
    <t>Paiement Initial jusqu'au:</t>
  </si>
  <si>
    <t>(com a entrega da Requisição)</t>
  </si>
  <si>
    <t>(with the delivery of the Request)</t>
  </si>
  <si>
    <t>(con la entrega de la Solicitud)</t>
  </si>
  <si>
    <t>(avec la livraison de la Demande):</t>
  </si>
  <si>
    <t>TOTAL REQUEST</t>
  </si>
  <si>
    <t>TOTAL DA REQUISIÇÃO</t>
  </si>
  <si>
    <t>TOTAL DE LA SOLICITUD</t>
  </si>
  <si>
    <t>TOTAL DE LA DEMANDE</t>
  </si>
  <si>
    <t>taxa de IVA (ler Normas)</t>
  </si>
  <si>
    <t>VAT rate (read Rules)</t>
  </si>
  <si>
    <t>tasa de IVA (leer Normas)</t>
  </si>
  <si>
    <t>Pago Inicial hasta:</t>
  </si>
  <si>
    <t>Restante pago hasta:</t>
  </si>
  <si>
    <t>COM Alcatifa</t>
  </si>
  <si>
    <t>WITH Carpet</t>
  </si>
  <si>
    <t>CON Moqueta</t>
  </si>
  <si>
    <t>AVEC Moquette</t>
  </si>
  <si>
    <t>SEM Alcatifa</t>
  </si>
  <si>
    <t>WITHOUT Carpet</t>
  </si>
  <si>
    <t>SIN Moqueta</t>
  </si>
  <si>
    <t>SANS Moquette</t>
  </si>
  <si>
    <t>Com</t>
  </si>
  <si>
    <t>406  653</t>
  </si>
  <si>
    <t>406  652</t>
  </si>
  <si>
    <t>Sem</t>
  </si>
  <si>
    <t>C/Alc.</t>
  </si>
  <si>
    <t>S/Alc</t>
  </si>
  <si>
    <t xml:space="preserve">ESTRADOS </t>
  </si>
  <si>
    <t>STAGES</t>
  </si>
  <si>
    <t xml:space="preserve">TARIMAS </t>
  </si>
  <si>
    <t>PLATEFORMES</t>
  </si>
  <si>
    <t>( &gt; 81 m2 sob orçamento)</t>
  </si>
  <si>
    <t>( &gt; 81 m2 bajo presupuesto)</t>
  </si>
  <si>
    <t>( &gt; 81 m2 sous budget)</t>
  </si>
  <si>
    <t>1 Punto de Red con INTERNET para 1 PC: Este tipo de conexión, es, en la gran parte de los casos, la más adecuada a las necesidades de acceso a Internet (navegar por Internet y enviar/recibir correos).
Especificaciones técnicas: Red con Acceso Internet, con DHCP suministrando IP Privado, con DNS, Anchura de banda compartida hasta 1 Mbps con una tasa de contención de 1:10, sin límite de tráfico. Terminaciones RJ45. Se recomienda la anchura de banda adicional es recomendada si el expositor necesita de velocidad en el acceso (transmisiones vídeo, webcast, VPN, etc). En este caso, la Anchura de Banda solicitada es integral, es decir, con una tasa de contención de 1:1.  Anchura de banda superiores a 100Mbps, necesitan de ser solicitadas por lo menos con 1 mes de antelación.</t>
  </si>
  <si>
    <t>1 réseau de points avec Internet pour 1 PC: Ce type de connexion est, dans la plupart des cas, le plus approprié à l'accès besoins Internet (surfer sur Internet et envoyer / recevoir des emails).
Caractéristiques techniques: réseau avec accès à Internet, fournissant DHCP IP privée, DNS, bande partagée largeur jusqu'à 1 Mbps avec un taux de contention de 1:10, trafic illimité. Terminaisons RJ45. La bande passante supplémentaire est recommandée si l'exposant a besoin de vitesse d'accès (transmissions vidéo, webcast, VPN, etc) est recommandée.  Dans ce cas, la largeur de bande demandée est solidaire, à savoir, un taux de contention 1: 1.  Largeur supérieure à 100 Mbps bande doivent être demandé au moins un mois à l'avance.</t>
  </si>
  <si>
    <t>Stand</t>
  </si>
  <si>
    <t>1º dia de Feira</t>
  </si>
  <si>
    <t>Entrega de Stand</t>
  </si>
  <si>
    <t xml:space="preserve">Obrigatório enviar projecto do Stand para aprovação da Organização (Ler NORMAS DE PARTICIPAÇÃO) até </t>
  </si>
  <si>
    <t xml:space="preserve">Required to submit project Stand for approval to the Organization (Read PARTICIPATION RULES) until </t>
  </si>
  <si>
    <t xml:space="preserve">Obligatório enviar proyecto de Stand para aprobación de la Organización (Leer NORMAS DE PARTICIPACIÓN) hasta el </t>
  </si>
  <si>
    <t xml:space="preserve">Obligatoire envoyer projet du Stand pour approbation de l'Organisation (Lire NORMES DE PARTICIPATION) jusqu'à </t>
  </si>
  <si>
    <t>ATTENTION! Not requested Stand/m2. This field is only valid for the FIL Stands</t>
  </si>
  <si>
    <t>( &gt; 81 m2 by budget)</t>
  </si>
  <si>
    <t>Balcão FIL A - branco e cinza, prateleira, portas e fechadura (1,03x 0,50x1,00 Alt)</t>
  </si>
  <si>
    <t>Counter FIL A - white and gray, shelf, sliding doors and lock (1,03x0,50x1,00 height)</t>
  </si>
  <si>
    <t>Mostrador FIL A - blanco y gris, balda, puertas y cerradura (1,03x0,50x1,00 Alt)</t>
  </si>
  <si>
    <t>Bureau FIL A - blanc et gris, étagère, portes et serrure (1,03x0,50x1,00 Hauteur)</t>
  </si>
  <si>
    <t>taux de TVA (lire Règles)</t>
  </si>
  <si>
    <t>REMOÇÃO DE LIXOS POR M3 (AVULSO)</t>
  </si>
  <si>
    <t>REMOVAL OF WASTE PER M3 (LOOSE)</t>
  </si>
  <si>
    <t xml:space="preserve">RETIRADA DE BASURA POR M3 </t>
  </si>
  <si>
    <t>ENLEVEMENT DES DECHETS PAR M3 (EN VRAC)</t>
  </si>
  <si>
    <t>Soluções especificas para a sua participação, desde o projecto à realização.
De acordo com os objectivos que visa atingir com a sua presença no evento, a FIL projecta um stand à sua imagem e conforme os seus requisitos de marketing e orçamento. Indique o seu interesse nesta opção e será brevemente contactado pelos nossos serviços.</t>
  </si>
  <si>
    <t>Specific solutions for your participation, from the project to the realization.
In accordance with the objectives it aims to achieve through its presence at the event, FIL designs a stand in its image and according to its marketing and budget requirements. Please indicate your interest in this option and you will be contacted shortly by our services.</t>
  </si>
  <si>
    <t>Soluciones específicas para su participación, desde el proyecto a la realización.
De acuerdo con los objetivos que pretende alcanzar con su presencia en el evento, FIL proyecta un stand a su imagen y de acuerdo a sus requisitos de marketing y presupuesto. Indique su interés en esta opción y pronto será contactado por nuestros servicios.</t>
  </si>
  <si>
    <t>Des solutions spécifiques pour votre participation, du projet à la réalisation.
Conformément aux objectifs qu’elle souhaite atteindre par sa présence à l’événement, FIL conçoit un stand à son image, en fonction de ses impératifs marketing et budgétaires. Veuillez indiquer votre intérêt pour cette option et vous serez contacté sous peu par nos services.</t>
  </si>
  <si>
    <t xml:space="preserve">O Stand inclui Quadro Eléctrico e será entregue à partir das 15H00 do dia </t>
  </si>
  <si>
    <t xml:space="preserve">The Stand includes Electric Board and is delivered from 15H00 the day </t>
  </si>
  <si>
    <t xml:space="preserve">El Stand incluye Cuadro Eléctrico y se entrega a partir de las 15H00 del dia </t>
  </si>
  <si>
    <t xml:space="preserve">Le Stand  inclut Tableau Électrique et sera livré à partir de 15H00 le jour </t>
  </si>
  <si>
    <t>• Limpeza antes da abertura do Certame, após o término das montagens no pavilhão (Remoção dos plásticos protectores da alcatifa 
   do stand; Aspiração de alcatifa; Lavagem de pavimentos; Limpeza de mobiliário).
• Limpeza diária até uma hora antes da abertura do Certame (Aspiração de alcatifas e Limpeza de pó).
• Piquete rotativo 2 vezes por dia durante a realização para a recolha de lixos; 
• Limpeza dos cestos de lixo, 
• Pequenas limpezas irregulares em zonas com derrames e a pedido dos expositores, com excepção de aspirações.</t>
  </si>
  <si>
    <t xml:space="preserve">• Cleaning executed before the opening of the Event and after the ending of assembly in the pavilion. (Remove plastics from the carpet 
   booths; Vacuuming of carpets; Washing of floors; Cleaning of furniture). 
• Daily cleaning up to an hour before the opening of the Exhibition: Vacuuming of carpets and Dusting.
• Rotating crew twice a day during the Exhibition collecting trash; 
• Cleaning of garbage bins; 
• Small irregular cleaning jobs in areas with spills and at the Exhibitors' request, with the exception of vacuuming. </t>
  </si>
  <si>
    <r>
      <rPr>
        <sz val="8"/>
        <color indexed="56"/>
        <rFont val="Arial"/>
        <family val="2"/>
      </rPr>
      <t>•</t>
    </r>
    <r>
      <rPr>
        <sz val="8"/>
        <color indexed="56"/>
        <rFont val="Calibri"/>
        <family val="2"/>
      </rPr>
      <t xml:space="preserve"> Limpieza ejecutada antes de la apertura del Certamen, después de finalizar el  montaje en el pabellón. (Retirada del  plástico 
   protector de la moqueta del stand;  Aspiración de  moqueta; Lavado de pavimentos; Limpieza de mobiliario).  
</t>
    </r>
    <r>
      <rPr>
        <sz val="8"/>
        <color indexed="56"/>
        <rFont val="Arial"/>
        <family val="2"/>
      </rPr>
      <t>•</t>
    </r>
    <r>
      <rPr>
        <sz val="8"/>
        <color indexed="56"/>
        <rFont val="Calibri"/>
        <family val="2"/>
      </rPr>
      <t xml:space="preserve"> Limpieza diaria hasta una hora antes de la apertura del Certamen (Aspiración de moquetas y Limpieza del polvo).  
• Equipo rotativo 2 veces al día, durante la realización para la recogida de basuras; 
• Limpieza de las papeleras; 
• Pequeñas limpiezas irregulares en zonas con derrames y a petición de los Expositores, excepto aspiraciones.</t>
    </r>
  </si>
  <si>
    <t>• Nettoyage avant l'ouverture de l'exposition, après la fin de l'assemblage dans le pavillon (Suppression de la protection en plastique 
   de la moquette du stand, vide de moquette, planchers de lavage, le nettoyage des meubles).
 • Nettoyage quotidien jusqu'à une heure avant l'ouverture de l'expositon (vide moquette et nettoyage par le vide).
 • Piquetage rotatif 2 fois par jour pendant l'exécution de la collecte des déchets; 
• Nettoyage des poubelles, nettoyage;
• Petit irrégulière dans les zones avec des coups et à la demande des exposants, sauf aspirations.</t>
  </si>
  <si>
    <t>• Limpeza de objectos ou produtos expostos; 
• Remoção de materiais e utensílios sobrantes de montagens; 
• Lavagem de alcatifas e remoção de nódoas; 
• Lavagem com meios mecânicos de pavimentos; 
• Tratamento de pavimentos, tais como: Selagens, enceramentos e vitrificações de pavimentos em mármore, lustragens, etc;. 
• Remoção de colas em mobiliário e painéis verticais.  
A limpeza de produtos expostos é sujeita a Orçamento.</t>
  </si>
  <si>
    <t xml:space="preserve">• Cleaning of objects or products on display; 
• Removal of materials and items left over from the assembly period; 
• Washing of mats and removal of stains; 
• Mechanical floor washing; 
• Floor treatment, such as: sealers, floor wax and vitrification of marble floors, floor polishers, etc.;
• Removal of glue from furniture and vertical panels. 
The Cleaning of exhibited products is subject to budget. </t>
  </si>
  <si>
    <t>• Limpieza de los objetos o productos expuestos; 
• Retirada de materiales y utensilios sobrantes de montajes; 
• Lavado de moquetas y retirada de manchas; 
• Lavado con medios mecánicos de pavimentos; 
• Tratamiento de pavimentos, tales como: Sellado, encerado y vitrificaciones de pavimentos en mármol, pulimentos, etc.; 
• Retirada de pegamento en mobiliario y paneles verticales. 
La limpieza de los productos expuestos está sujeta a Presupuesto.</t>
  </si>
  <si>
    <t>• Nettoyage d'articles ou de produits exposés; 
• Suppression des excédents de matériaux et ustensiles supports; 
• Moquette à laver et enlever les taches; 
• Lavage des sols avec des moyens mécaniques; 
• Traitement du sol tels que: étanchéité, épilation à la cire et vitrages planchers de marbre, lustragens, etc;. 
• L'enlèvement de colles à meubles et des panneaux verticaux. 
Nettoyage produits exposés est soumis à budget.</t>
  </si>
  <si>
    <t>A desistência de serviços solicitados só poderá ser feita até ao 4º dia antes do período de montagem, a partir desta data 
não haverá lugar à devolução do valor pago.</t>
  </si>
  <si>
    <t>The cancellation of requested services will only be accepted up until the 4th day before the setting up period, 
after that we will be unable to refund you.</t>
  </si>
  <si>
    <t>La cancelación de los servicios solicitados, sólo se podrá hacer hasta el 4º día antes del período de montaje, a partir de 
esa fecha no habrá lugar a la devolución del pago.</t>
  </si>
  <si>
    <t>Le retrait des services demandés devrait être fait pour le 4ème jour avant la période de mise en place, à compter de ce jour, 
il n'y aura pas de remboursement de la somme versée.</t>
  </si>
  <si>
    <t>5 Mbps</t>
  </si>
  <si>
    <t>10 Mbps</t>
  </si>
  <si>
    <t>20 Mbps</t>
  </si>
  <si>
    <t>50 Mbps</t>
  </si>
  <si>
    <t>100 Mbps</t>
  </si>
  <si>
    <t>LCD 32"</t>
  </si>
  <si>
    <t>TV LED 40"</t>
  </si>
  <si>
    <t>TV LED 55"</t>
  </si>
  <si>
    <t>LCD 32</t>
  </si>
  <si>
    <t>LED 40</t>
  </si>
  <si>
    <t>LED 55</t>
  </si>
  <si>
    <t>Banco alto branco CONCHA</t>
  </si>
  <si>
    <t>Stool white CONCHA</t>
  </si>
  <si>
    <t>Taburete blanco CONCHA</t>
  </si>
  <si>
    <t>Tabouret blanc CONCHA</t>
  </si>
  <si>
    <t>cm de altura</t>
  </si>
  <si>
    <t>cm of height</t>
  </si>
  <si>
    <t>cm de alto</t>
  </si>
  <si>
    <t>cm de hauteur</t>
  </si>
  <si>
    <t>3,2 cm de altura</t>
  </si>
  <si>
    <t>3,2 cm of height</t>
  </si>
  <si>
    <t>3,2 cm de alto</t>
  </si>
  <si>
    <t>3,2 cm de hauteur</t>
  </si>
  <si>
    <t>10 cm de altura</t>
  </si>
  <si>
    <t>10 cm of height</t>
  </si>
  <si>
    <t>10 cm de alto</t>
  </si>
  <si>
    <t>10 cm de hauteur</t>
  </si>
  <si>
    <t>Último dia de Desmontagem</t>
  </si>
  <si>
    <t>(Não Aplicável)</t>
  </si>
  <si>
    <t>(Not Applicable)</t>
  </si>
  <si>
    <t>(No Aplicable)</t>
  </si>
  <si>
    <t>(Non Applicable)</t>
  </si>
  <si>
    <t>Atenção!</t>
  </si>
  <si>
    <t>Attention!</t>
  </si>
  <si>
    <t>¡Atención!</t>
  </si>
  <si>
    <t>Enviar para:</t>
  </si>
  <si>
    <t>Send to:</t>
  </si>
  <si>
    <t>Enviar a:</t>
  </si>
  <si>
    <t>Envoyer à:</t>
  </si>
  <si>
    <t>6 m3</t>
  </si>
  <si>
    <t>20 m3</t>
  </si>
  <si>
    <t>30 m3</t>
  </si>
  <si>
    <t>CONTENTOR P/ LIXO DESMONTAGEM</t>
  </si>
  <si>
    <t>CONTAINER RUBBISH DISMANTLING</t>
  </si>
  <si>
    <t>LISBOA-FEIRAS CONGRESSOS E EVENTOS-FCE / ASSOCIAÇÃO EMPRESARIAL</t>
  </si>
  <si>
    <t>NIPC:</t>
  </si>
  <si>
    <t>503 657 891</t>
  </si>
  <si>
    <t>Rua do Bojador, Parque das Nações   -   1998-010 Lisboa   -   PORTUGAL</t>
  </si>
  <si>
    <t>Fax: 00-351-21-892 17 54</t>
  </si>
  <si>
    <r>
      <rPr>
        <b/>
        <sz val="10"/>
        <color indexed="56"/>
        <rFont val="Calibri"/>
        <family val="2"/>
      </rPr>
      <t>UNICRE</t>
    </r>
    <r>
      <rPr>
        <b/>
        <sz val="9"/>
        <color indexed="56"/>
        <rFont val="Calibri"/>
        <family val="2"/>
      </rPr>
      <t xml:space="preserve">  </t>
    </r>
    <r>
      <rPr>
        <b/>
        <sz val="8"/>
        <color indexed="56"/>
        <rFont val="Calibri"/>
        <family val="2"/>
      </rPr>
      <t>(VISA, Mastercard, American Express)</t>
    </r>
  </si>
  <si>
    <t>https://pagamentos.reduniq.pt/payments/3123865/cclfil/</t>
  </si>
  <si>
    <t>Requisições durante a Montagem e Realização tem um AGRAVAMENTO de 30% e está sujeita à disponibilidade do produto</t>
  </si>
  <si>
    <t>Requisitions during the Setting-up and Realization have a PENALTY of 30% and is subject to availability of the product</t>
  </si>
  <si>
    <t>Solicitudes durante el Montaje y Realización tienen un INCREMENTO de 30% y estan sujetas a la disponibilidad del producto</t>
  </si>
  <si>
    <t>Les demandes lors de l'Assemblage et de Réalisation a AUGMENTÉ de 30% et sous réserve de disponibilité du produit</t>
  </si>
  <si>
    <t>(Inclui ponto de rede)</t>
  </si>
  <si>
    <t>(Includes network point)</t>
  </si>
  <si>
    <t>(Incluye punto de red)</t>
  </si>
  <si>
    <t>(Inclut point de réseau)</t>
  </si>
  <si>
    <t>REQUINTE sem Lona</t>
  </si>
  <si>
    <t>REQUINTE without Canva</t>
  </si>
  <si>
    <t>REQUINTE sin Lienzo</t>
  </si>
  <si>
    <t>REQUINTE sans Canva</t>
  </si>
  <si>
    <t>REQUINTE com Lona</t>
  </si>
  <si>
    <t>REQUINTE with Canva</t>
  </si>
  <si>
    <t>REQUINTE con Lienzo</t>
  </si>
  <si>
    <t>REQUINTE avec Canva</t>
  </si>
  <si>
    <t>Impressão Digital na Pala</t>
  </si>
  <si>
    <t>Digital Printing on Fascia</t>
  </si>
  <si>
    <t>Impresión Digital en el Frontis</t>
  </si>
  <si>
    <t>Impression Digitale sur Pala</t>
  </si>
  <si>
    <t>Impressão em vinil colada na parede</t>
  </si>
  <si>
    <t>Printing on vinyl glued to the wall</t>
  </si>
  <si>
    <t>Impresión en vinilo pegada en la pared</t>
  </si>
  <si>
    <t>Impression  en vinyle collée sur le mur</t>
  </si>
  <si>
    <t>Impressão Digital no Balcão</t>
  </si>
  <si>
    <t>Digital Printing on the Counter</t>
  </si>
  <si>
    <t>Impresión Digital en el Mostrador</t>
  </si>
  <si>
    <t>Impression Digitale sur le Compteur</t>
  </si>
  <si>
    <t>Impressão em vinil colada na frente do Balcão FIL A</t>
  </si>
  <si>
    <t>Vinyl print pasted on the front of the Counter FIL A</t>
  </si>
  <si>
    <t>Impresión en vinilo pegada al frente del Mostrador FIL A</t>
  </si>
  <si>
    <t>Impression vinyle collée sur le devant du Comptoir FIL A</t>
  </si>
  <si>
    <t>Calha com 2 Projectores</t>
  </si>
  <si>
    <t>Rail with 2 Projectors</t>
  </si>
  <si>
    <t>Carril con 2 Focos</t>
  </si>
  <si>
    <t>Creux avec 2 Projecteurs</t>
  </si>
  <si>
    <t>Armazém com porta</t>
  </si>
  <si>
    <t>Storeroom with door</t>
  </si>
  <si>
    <t>Almacén con puerta</t>
  </si>
  <si>
    <t>Entrepôt avec porte</t>
  </si>
  <si>
    <t>(Stand Requinte com Torre)</t>
  </si>
  <si>
    <t>(Stand Requinte with Tower)</t>
  </si>
  <si>
    <t>(Stand Requinte con Torre)</t>
  </si>
  <si>
    <t>(Stand Requinte avec Tour)</t>
  </si>
  <si>
    <t>Impressão em vinil</t>
  </si>
  <si>
    <t>Printing on vinyl</t>
  </si>
  <si>
    <t>Impresión en vinilo</t>
  </si>
  <si>
    <t>Impression en vinyle</t>
  </si>
  <si>
    <t>Projectores LED</t>
  </si>
  <si>
    <t>Projectors LED</t>
  </si>
  <si>
    <t>Focos LED</t>
  </si>
  <si>
    <t>Projecteurs LED</t>
  </si>
  <si>
    <t>Largura de Banda Extra para Internet</t>
  </si>
  <si>
    <t>Extra Bandwidth for Internet</t>
  </si>
  <si>
    <t>Anchura de Banda Extra para Internet</t>
  </si>
  <si>
    <t>Largeur Bande Extra pour Internet</t>
  </si>
  <si>
    <t>MBPS</t>
  </si>
  <si>
    <t>Mbps</t>
  </si>
  <si>
    <t>5 Mbps =</t>
  </si>
  <si>
    <t>10 Mbps =</t>
  </si>
  <si>
    <t>20 Mbps =</t>
  </si>
  <si>
    <t>50 Mbps =</t>
  </si>
  <si>
    <t>100 Mbps =</t>
  </si>
  <si>
    <t>(adicional ao cabo de rede)</t>
  </si>
  <si>
    <t>(additional to the network cable)</t>
  </si>
  <si>
    <t>(adicional al cable de red)</t>
  </si>
  <si>
    <t>(en plus du câble réseau)</t>
  </si>
  <si>
    <t>REQUINTE sem Torre</t>
  </si>
  <si>
    <t>REQUINTE without Tower</t>
  </si>
  <si>
    <t>REQUINTE sin Torre</t>
  </si>
  <si>
    <t>REQUINTE sans Tour</t>
  </si>
  <si>
    <t>REQUINTE com Torre</t>
  </si>
  <si>
    <t>REQUINTE with Tower</t>
  </si>
  <si>
    <t>REQUINTE con Torre</t>
  </si>
  <si>
    <t>REQUINTE avec Tour</t>
  </si>
  <si>
    <r>
      <t xml:space="preserve">1º dia Montagem + </t>
    </r>
    <r>
      <rPr>
        <b/>
        <sz val="8"/>
        <color indexed="56"/>
        <rFont val="Roboto Medium"/>
      </rPr>
      <t>Pagamento Total</t>
    </r>
  </si>
  <si>
    <r>
      <t xml:space="preserve">Ùltimo dia de Montagem   +   </t>
    </r>
    <r>
      <rPr>
        <b/>
        <sz val="8"/>
        <color indexed="56"/>
        <rFont val="Roboto Medium"/>
      </rPr>
      <t>Bilhetes</t>
    </r>
  </si>
  <si>
    <r>
      <rPr>
        <b/>
        <sz val="9"/>
        <color indexed="56"/>
        <rFont val="Roboto Medium"/>
      </rPr>
      <t xml:space="preserve">1º </t>
    </r>
    <r>
      <rPr>
        <sz val="8"/>
        <color indexed="56"/>
        <rFont val="Roboto Medium"/>
      </rPr>
      <t xml:space="preserve">Pagamento Espaço  +    </t>
    </r>
    <r>
      <rPr>
        <b/>
        <sz val="8"/>
        <color indexed="56"/>
        <rFont val="Roboto Medium"/>
      </rPr>
      <t>Desconto</t>
    </r>
  </si>
  <si>
    <r>
      <rPr>
        <b/>
        <sz val="9"/>
        <color indexed="56"/>
        <rFont val="Roboto Medium"/>
      </rPr>
      <t>2º</t>
    </r>
    <r>
      <rPr>
        <b/>
        <sz val="8"/>
        <color indexed="56"/>
        <rFont val="Roboto Medium"/>
      </rPr>
      <t xml:space="preserve"> </t>
    </r>
    <r>
      <rPr>
        <sz val="8"/>
        <color indexed="56"/>
        <rFont val="Roboto Medium"/>
      </rPr>
      <t>Pagamento Espaço</t>
    </r>
  </si>
  <si>
    <r>
      <t xml:space="preserve">Catalogo    +    </t>
    </r>
    <r>
      <rPr>
        <b/>
        <sz val="8"/>
        <color indexed="56"/>
        <rFont val="Roboto Medium"/>
      </rPr>
      <t>Stand Próprio</t>
    </r>
  </si>
  <si>
    <r>
      <t xml:space="preserve">Serviços    +    </t>
    </r>
    <r>
      <rPr>
        <b/>
        <sz val="8"/>
        <color indexed="56"/>
        <rFont val="Roboto Medium"/>
      </rPr>
      <t>Artes Finais</t>
    </r>
  </si>
  <si>
    <r>
      <rPr>
        <b/>
        <sz val="9"/>
        <color indexed="56"/>
        <rFont val="Roboto Medium"/>
      </rPr>
      <t>3</t>
    </r>
    <r>
      <rPr>
        <b/>
        <sz val="8"/>
        <color indexed="56"/>
        <rFont val="Roboto Medium"/>
      </rPr>
      <t xml:space="preserve">º </t>
    </r>
    <r>
      <rPr>
        <sz val="8"/>
        <color indexed="56"/>
        <rFont val="Roboto Medium"/>
      </rPr>
      <t>Pagamento Espaço</t>
    </r>
  </si>
  <si>
    <r>
      <t xml:space="preserve">Último dia Feira +   </t>
    </r>
    <r>
      <rPr>
        <b/>
        <sz val="8"/>
        <color indexed="56"/>
        <rFont val="Roboto Medium"/>
      </rPr>
      <t>1º Desmontagem</t>
    </r>
  </si>
  <si>
    <r>
      <t xml:space="preserve">1º dia Desmontagem    +   </t>
    </r>
    <r>
      <rPr>
        <b/>
        <sz val="8"/>
        <color indexed="56"/>
        <rFont val="Roboto Medium"/>
      </rPr>
      <t>Dev. Stand</t>
    </r>
  </si>
  <si>
    <r>
      <t xml:space="preserve">Livre-Trânsito    </t>
    </r>
    <r>
      <rPr>
        <b/>
        <sz val="8"/>
        <color indexed="56"/>
        <rFont val="Roboto Medium"/>
      </rPr>
      <t>+    Nº Bilhetes</t>
    </r>
  </si>
  <si>
    <t>Parque:</t>
  </si>
  <si>
    <t>Parking:</t>
  </si>
  <si>
    <t>Estacionamento para todos os dias do Evento</t>
  </si>
  <si>
    <t>Parking for all the days of the Event</t>
  </si>
  <si>
    <t>Aparcamiento para todos los días del evento</t>
  </si>
  <si>
    <t>Parking pour tous les jours de l'événement</t>
  </si>
  <si>
    <t>Estacionamento Diário</t>
  </si>
  <si>
    <t>Daily Parking</t>
  </si>
  <si>
    <t>Aparcamiento diario</t>
  </si>
  <si>
    <t>Parking quotidien</t>
  </si>
  <si>
    <t>SERVIÇOS DE ENERGIA ELÉCTRICA OBRIGATÓRIOS</t>
  </si>
  <si>
    <t>MANDATORY ELECTRICAL ENERGY SERVICES</t>
  </si>
  <si>
    <t>SERVICIOS DE ENERGÍA ELÉCTRICA OBLIGATORIOS</t>
  </si>
  <si>
    <t>SERVICES ÉNERGÉTIQUES OBLIGATOIRES</t>
  </si>
  <si>
    <t>SERVIÇOS DE ENERGIA ELÉCTRICA OPCIONAIS</t>
  </si>
  <si>
    <t>OPTIONAL ELECTRICAL ENERGY SERVICES</t>
  </si>
  <si>
    <t>SERVICIOS DE ENERGÍA ELÉCTRICA OPCIONALES</t>
  </si>
  <si>
    <t>SERVICES ÉNERGÉTIQUES OPTIONNELS</t>
  </si>
  <si>
    <t>Puxada eléctrica</t>
  </si>
  <si>
    <t>Electric Connection</t>
  </si>
  <si>
    <t>Cable Eléctrico</t>
  </si>
  <si>
    <t>Câble Électrique</t>
  </si>
  <si>
    <t>Consumo de Energia standard</t>
  </si>
  <si>
    <t>Standard Energy Consumption</t>
  </si>
  <si>
    <t>Consumo de Energía standard</t>
  </si>
  <si>
    <t>Consommation d’Énergie standart</t>
  </si>
  <si>
    <t>(Indique m2 ocupados)</t>
  </si>
  <si>
    <t>(Indicate sqm occupied)</t>
  </si>
  <si>
    <t>(Indiquez m2 occupé)</t>
  </si>
  <si>
    <t>(incluí suporte regulável em altura)</t>
  </si>
  <si>
    <t>(includes height adjustable stand)</t>
  </si>
  <si>
    <t>(incluye soporte ajustable en altura)</t>
  </si>
  <si>
    <t>(comprend un support réglable en hauteur)</t>
  </si>
  <si>
    <t>Email para envio de facturação:</t>
  </si>
  <si>
    <t>Email to send billing:</t>
  </si>
  <si>
    <t>Email para envío de facturación:</t>
  </si>
  <si>
    <t>Email pour envoyer la facturation:</t>
  </si>
  <si>
    <t>Telefone:</t>
  </si>
  <si>
    <t>Phone:</t>
  </si>
  <si>
    <t>Teléfono:</t>
  </si>
  <si>
    <t>Téléphone:</t>
  </si>
  <si>
    <t>Web:</t>
  </si>
  <si>
    <r>
      <rPr>
        <b/>
        <sz val="8"/>
        <color indexed="10"/>
        <rFont val="Rockwell Extra Bold"/>
        <family val="1"/>
      </rPr>
      <t>*</t>
    </r>
    <r>
      <rPr>
        <b/>
        <sz val="8"/>
        <color indexed="53"/>
        <rFont val="Rockwell Extra Bold"/>
        <family val="1"/>
      </rPr>
      <t xml:space="preserve"> </t>
    </r>
    <r>
      <rPr>
        <sz val="8"/>
        <color indexed="56"/>
        <rFont val="Calibri"/>
        <family val="2"/>
      </rPr>
      <t>Email:</t>
    </r>
  </si>
  <si>
    <t>Código Postal:</t>
  </si>
  <si>
    <t>Zip Code:</t>
  </si>
  <si>
    <t>Code Postal:</t>
  </si>
  <si>
    <t>Morada:</t>
  </si>
  <si>
    <t>Address:</t>
  </si>
  <si>
    <t>Dirección:</t>
  </si>
  <si>
    <t>Adresse:</t>
  </si>
  <si>
    <t>Localidade:</t>
  </si>
  <si>
    <t>Town:</t>
  </si>
  <si>
    <t>Ciudad:</t>
  </si>
  <si>
    <t>Ville:</t>
  </si>
  <si>
    <t>DADOS DE FACTURAÇÃO</t>
  </si>
  <si>
    <t>INVOICE INFORMATION</t>
  </si>
  <si>
    <t>DATOS DE FACTURACIÓN</t>
  </si>
  <si>
    <t>DONNÉES DE FACTURATION</t>
  </si>
  <si>
    <t>SE FOR DIFERENTE dos Dados do Expositor</t>
  </si>
  <si>
    <t>IF DIFFERENT Exhibitor's Information</t>
  </si>
  <si>
    <t>SI ES DISTINTO de los Datos del Expositor</t>
  </si>
  <si>
    <t>SI DIFFÉRENT des Donnés du Exposant</t>
  </si>
  <si>
    <t>Nome da Empresa pagadora:</t>
  </si>
  <si>
    <t>Name of the Paying Company:</t>
  </si>
  <si>
    <t>Nombre de la empresa pagadora:</t>
  </si>
  <si>
    <t>Nom de l'entreprise payante :</t>
  </si>
  <si>
    <t>DADOS DO EXPOSITOR</t>
  </si>
  <si>
    <t>EXHIBITOR'S INFORMATION</t>
  </si>
  <si>
    <t>DATOS DEL EXPOSITOR</t>
  </si>
  <si>
    <t>DONNÉES DU EXPOSANT</t>
  </si>
  <si>
    <t>Açores</t>
  </si>
  <si>
    <t>Madeira</t>
  </si>
  <si>
    <t>Portugal</t>
  </si>
  <si>
    <t xml:space="preserve">Portugal </t>
  </si>
  <si>
    <t xml:space="preserve">Vão enviar NOTA DE ENCOMENDA?  </t>
  </si>
  <si>
    <t xml:space="preserve">Will you send ORDER FORM?  </t>
  </si>
  <si>
    <t xml:space="preserve">¿Van a enviar ORDEN DE PEDIDO?  </t>
  </si>
  <si>
    <t xml:space="preserve">Enverrez-vous BON DE COMMANDE?  </t>
  </si>
  <si>
    <t xml:space="preserve">Necesitam de FACTURA PROFORMA?   </t>
  </si>
  <si>
    <t xml:space="preserve">you need INVOICE PROFORMA?   </t>
  </si>
  <si>
    <t xml:space="preserve">¿Necesitan de FACTURA PROFORMA?   </t>
  </si>
  <si>
    <t xml:space="preserve">Avez-vous besoin FACTURE PROFORMA?   </t>
  </si>
  <si>
    <t>SIM</t>
  </si>
  <si>
    <t>YES</t>
  </si>
  <si>
    <t>SÍ</t>
  </si>
  <si>
    <t>OUI</t>
  </si>
  <si>
    <t xml:space="preserve">Entidade Pública   </t>
  </si>
  <si>
    <t xml:space="preserve">Public Entity   </t>
  </si>
  <si>
    <t xml:space="preserve">Entidad Pública   </t>
  </si>
  <si>
    <t xml:space="preserve">Entité Publique   </t>
  </si>
  <si>
    <t>Nome do Responsável pela Participação:</t>
  </si>
  <si>
    <t>Name of Responsable for Participation:</t>
  </si>
  <si>
    <t>Nombre Responsable por la Participación:</t>
  </si>
  <si>
    <t>Nom du Responsable pour la Participation:</t>
  </si>
  <si>
    <t>Cargo:</t>
  </si>
  <si>
    <t>Job:</t>
  </si>
  <si>
    <t>Titre:</t>
  </si>
  <si>
    <t>(os dados recolhidos são facultados pelo titular no quadro das obrigações contratuais com a Lisboa-FCE e serão mantidos enquanto durar tal relação e para esse efeito)</t>
  </si>
  <si>
    <t>(data collected is provided by the bank / identification cardholder within the framework of the contractual obligations with Lisboa-FCE and will be kept for the length of the contractual relationship and for that effect)</t>
  </si>
  <si>
    <t>(los datos recogidos serán proporcionados por el titular en el marco de las obligaciones contractuales con Lisboa-FCE y serán mantenidos  mientras dure la relación contractual y para ese efecto)</t>
  </si>
  <si>
    <t>les données collectées sont fournies par le titulaire dans le cadre des obligations contractuelles avec Lisbon-FCE et seront conservées pendant la durée de cette relation et à cette fin</t>
  </si>
  <si>
    <t>EXPODENTÁRIA 2024</t>
  </si>
  <si>
    <t>21 a 23 de Novembro 2024</t>
  </si>
  <si>
    <t>21st to 23rd of November 2024</t>
  </si>
  <si>
    <t>21 al 23 de Noviembre de 2024</t>
  </si>
  <si>
    <t>21 au 23 Novembre 2024</t>
  </si>
  <si>
    <t>Idioma Português + Outro(s)</t>
  </si>
  <si>
    <t>Language Portuguese + Other(S)</t>
  </si>
  <si>
    <t>Idioma Portugués + Outro(s)</t>
  </si>
  <si>
    <t>Langue Portugais + Autre(s)</t>
  </si>
  <si>
    <t>Os parqueamentos são válidos para o período da Montagem, Realização e Desmontagem das 07H00 às 24H00.
O estacionamento fora destes períodos fica sujeito a custos adicionais conforme tabela de preços de Parque.
Poderá ainda adquirir na caixa manual do Parque, o bilhete diário pelo valor de 10,41€ (PVP), mediante apresentação do cartão de Expositor.   
O estacionamento está limitado a viaturas até 2m de altura.</t>
  </si>
  <si>
    <t>The parking are valid for the period of Setting-up, Realization and Disassembly between 07H00 - 24H00. 
Parking that does not occur between these hours is subject to additional fees, in conformity with the Parking fare table. 
You can also purchase the manual gearbox Park the day ticket for the amount of € 10.41 (RRP), upon presentation of Exhibitor card.   
The parking is limited to vehicles that do not exceed 2 metres in height.</t>
  </si>
  <si>
    <t xml:space="preserve">Los estacionamientos son válidos para el periodo de Montaje, Realización y Desmontaje de las 07H00 a las 24H00.  
El Aparcamiento fuera de estos periodos queda sujeto a costos adicionales de acuerdo con la tabla de precios del Parque.
También puede comprar en la caja manual del Parque, el billete diário con un valor de 10,41€ (PVP), con la previa presentación del pase de Expositor.   El estacionamiento está limitado a vehículos hasta los 2m de altura. </t>
  </si>
  <si>
    <t>Les parking sont valables pour la période de Montage, Réalisation et Démontage de 07H00 à 24H00.
Parking en dehors de ces périodes est soumis à des frais supplémentaires que le Parc liste de prix.
Vous pouvez également acheter la boîte de vitesses manuelle Park, le billet quotidien à un coût de € 10,41 (RRP), sur présentation de la carte Exposant.   Parking au parking souterrain est limitée aux véhicules jusqu'à 2m de haut.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</si>
</sst>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 \/\ mm\ \/\ yyyy"/>
    <numFmt numFmtId="165" formatCode="#,##0.00\ &quot;€&quot;"/>
    <numFmt numFmtId="166" formatCode="dd/mm/yy;@"/>
  </numFmts>
  <fonts count="120" x14ac:knownFonts="1">
    <font>
      <sz val="10"/>
      <name val="Arial"/>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b/>
      <sz val="9"/>
      <color indexed="56"/>
      <name val="Calibri"/>
      <family val="2"/>
    </font>
    <font>
      <sz val="8"/>
      <color indexed="56"/>
      <name val="Calibri"/>
      <family val="2"/>
    </font>
    <font>
      <b/>
      <sz val="10"/>
      <color indexed="56"/>
      <name val="Calibri"/>
      <family val="2"/>
    </font>
    <font>
      <sz val="10"/>
      <name val="Calibri"/>
      <family val="2"/>
    </font>
    <font>
      <sz val="7"/>
      <name val="Calibri"/>
      <family val="2"/>
    </font>
    <font>
      <sz val="8"/>
      <name val="Calibri"/>
      <family val="2"/>
    </font>
    <font>
      <b/>
      <sz val="8"/>
      <color indexed="56"/>
      <name val="Calibri"/>
      <family val="2"/>
    </font>
    <font>
      <sz val="9"/>
      <name val="Calibri"/>
      <family val="2"/>
    </font>
    <font>
      <b/>
      <sz val="8"/>
      <name val="Calibri"/>
      <family val="2"/>
    </font>
    <font>
      <sz val="12"/>
      <name val="Calibri"/>
      <family val="2"/>
    </font>
    <font>
      <sz val="8"/>
      <name val="Arial"/>
      <family val="2"/>
    </font>
    <font>
      <b/>
      <sz val="8"/>
      <color indexed="10"/>
      <name val="Rockwell Extra Bold"/>
      <family val="1"/>
    </font>
    <font>
      <sz val="11"/>
      <name val="Calibri"/>
      <family val="2"/>
    </font>
    <font>
      <sz val="8"/>
      <color indexed="56"/>
      <name val="Arial"/>
      <family val="2"/>
    </font>
    <font>
      <b/>
      <sz val="8"/>
      <color indexed="56"/>
      <name val="Roboto Medium"/>
    </font>
    <font>
      <sz val="8"/>
      <color indexed="56"/>
      <name val="Roboto Medium"/>
    </font>
    <font>
      <b/>
      <sz val="9"/>
      <color indexed="56"/>
      <name val="Roboto Medium"/>
    </font>
    <font>
      <b/>
      <sz val="8"/>
      <color indexed="53"/>
      <name val="Rockwell Extra Bold"/>
      <family val="1"/>
    </font>
    <font>
      <u/>
      <sz val="10"/>
      <color theme="10"/>
      <name val="Arial"/>
      <family val="2"/>
    </font>
    <font>
      <sz val="10"/>
      <color theme="1"/>
      <name val="Bookman Old Style"/>
      <family val="2"/>
    </font>
    <font>
      <sz val="9"/>
      <color theme="1"/>
      <name val="Calibri"/>
      <family val="2"/>
    </font>
    <font>
      <u/>
      <sz val="9"/>
      <color theme="10"/>
      <name val="Calibri"/>
      <family val="2"/>
    </font>
    <font>
      <sz val="8"/>
      <color theme="1"/>
      <name val="Calibri"/>
      <family val="2"/>
    </font>
    <font>
      <u/>
      <sz val="8"/>
      <color theme="10"/>
      <name val="Calibri"/>
      <family val="2"/>
    </font>
    <font>
      <sz val="8"/>
      <color theme="3"/>
      <name val="Calibri"/>
      <family val="2"/>
      <scheme val="minor"/>
    </font>
    <font>
      <sz val="8"/>
      <color theme="3"/>
      <name val="Calibri"/>
      <family val="2"/>
    </font>
    <font>
      <sz val="8"/>
      <color theme="0" tint="-0.499984740745262"/>
      <name val="Calibri"/>
      <family val="2"/>
    </font>
    <font>
      <b/>
      <u/>
      <sz val="8"/>
      <color theme="3"/>
      <name val="Calibri"/>
      <family val="2"/>
    </font>
    <font>
      <sz val="8"/>
      <color rgb="FF1F497D"/>
      <name val="Calibri"/>
      <family val="2"/>
    </font>
    <font>
      <b/>
      <sz val="8"/>
      <color rgb="FF1F497D"/>
      <name val="Calibri"/>
      <family val="2"/>
    </font>
    <font>
      <b/>
      <sz val="8"/>
      <color theme="3"/>
      <name val="Calibri"/>
      <family val="2"/>
    </font>
    <font>
      <i/>
      <sz val="8"/>
      <color theme="3"/>
      <name val="Calibri"/>
      <family val="2"/>
    </font>
    <font>
      <b/>
      <sz val="8"/>
      <color rgb="FFFF0000"/>
      <name val="Rockwell Extra Bold"/>
      <family val="1"/>
    </font>
    <font>
      <b/>
      <sz val="8"/>
      <color theme="1" tint="0.34998626667073579"/>
      <name val="Calibri"/>
      <family val="2"/>
    </font>
    <font>
      <sz val="8"/>
      <color rgb="FF1F497D"/>
      <name val="Calibri"/>
      <family val="2"/>
      <scheme val="minor"/>
    </font>
    <font>
      <sz val="8"/>
      <name val="Calibri"/>
      <family val="2"/>
      <scheme val="minor"/>
    </font>
    <font>
      <b/>
      <u/>
      <sz val="8"/>
      <color rgb="FF92D050"/>
      <name val="Calibri"/>
      <family val="2"/>
    </font>
    <font>
      <sz val="8"/>
      <color theme="0"/>
      <name val="Calibri"/>
      <family val="2"/>
    </font>
    <font>
      <b/>
      <sz val="8"/>
      <color rgb="FFFF0000"/>
      <name val="Calibri"/>
      <family val="2"/>
    </font>
    <font>
      <sz val="8"/>
      <color theme="9" tint="-0.249977111117893"/>
      <name val="Calibri"/>
      <family val="2"/>
    </font>
    <font>
      <sz val="8"/>
      <color theme="8"/>
      <name val="Calibri"/>
      <family val="2"/>
    </font>
    <font>
      <sz val="8"/>
      <color theme="4"/>
      <name val="Calibri"/>
      <family val="2"/>
      <scheme val="minor"/>
    </font>
    <font>
      <sz val="8"/>
      <color theme="3" tint="0.39997558519241921"/>
      <name val="Calibri"/>
      <family val="2"/>
    </font>
    <font>
      <sz val="8"/>
      <color theme="3" tint="0.39997558519241921"/>
      <name val="Calibri"/>
      <family val="2"/>
      <scheme val="minor"/>
    </font>
    <font>
      <sz val="8"/>
      <color theme="9" tint="-0.249977111117893"/>
      <name val="Calibri"/>
      <family val="2"/>
      <scheme val="minor"/>
    </font>
    <font>
      <sz val="8"/>
      <color theme="8"/>
      <name val="Calibri"/>
      <family val="2"/>
      <scheme val="minor"/>
    </font>
    <font>
      <b/>
      <sz val="8"/>
      <color theme="3"/>
      <name val="Calibri"/>
      <family val="2"/>
      <scheme val="minor"/>
    </font>
    <font>
      <u/>
      <sz val="8"/>
      <color theme="3"/>
      <name val="Calibri"/>
      <family val="2"/>
      <scheme val="minor"/>
    </font>
    <font>
      <b/>
      <u/>
      <sz val="8"/>
      <color theme="3"/>
      <name val="Calibri"/>
      <family val="2"/>
      <scheme val="minor"/>
    </font>
    <font>
      <b/>
      <u/>
      <sz val="8"/>
      <color rgb="FF0000FF"/>
      <name val="Arial"/>
      <family val="2"/>
    </font>
    <font>
      <sz val="8"/>
      <color theme="1" tint="0.34998626667073579"/>
      <name val="Calibri"/>
      <family val="2"/>
    </font>
    <font>
      <sz val="10"/>
      <color theme="3"/>
      <name val="Calibri"/>
      <family val="2"/>
    </font>
    <font>
      <sz val="12"/>
      <color theme="3"/>
      <name val="Calibri"/>
      <family val="2"/>
    </font>
    <font>
      <sz val="9"/>
      <color theme="3"/>
      <name val="Calibri"/>
      <family val="2"/>
    </font>
    <font>
      <b/>
      <sz val="8"/>
      <color rgb="FF92D050"/>
      <name val="Calibri"/>
      <family val="2"/>
    </font>
    <font>
      <b/>
      <sz val="8"/>
      <color theme="0"/>
      <name val="Calibri"/>
      <family val="2"/>
    </font>
    <font>
      <sz val="7"/>
      <name val="Calibri"/>
      <family val="2"/>
      <scheme val="minor"/>
    </font>
    <font>
      <sz val="8"/>
      <color rgb="FFFF0000"/>
      <name val="Calibri"/>
      <family val="2"/>
    </font>
    <font>
      <sz val="10"/>
      <color theme="3"/>
      <name val="Arial"/>
      <family val="2"/>
    </font>
    <font>
      <sz val="8"/>
      <color theme="1" tint="4.9989318521683403E-2"/>
      <name val="Calibri"/>
      <family val="2"/>
    </font>
    <font>
      <sz val="8"/>
      <color theme="1" tint="4.9989318521683403E-2"/>
      <name val="Calibri"/>
      <family val="2"/>
      <scheme val="minor"/>
    </font>
    <font>
      <b/>
      <u/>
      <sz val="10"/>
      <color rgb="FF0000FF"/>
      <name val="Arial"/>
      <family val="2"/>
    </font>
    <font>
      <b/>
      <sz val="10"/>
      <color theme="3"/>
      <name val="Calibri"/>
      <family val="2"/>
      <scheme val="minor"/>
    </font>
    <font>
      <sz val="9"/>
      <color theme="3"/>
      <name val="Calibri"/>
      <family val="2"/>
      <scheme val="minor"/>
    </font>
    <font>
      <sz val="8"/>
      <color theme="1"/>
      <name val="Calibri"/>
      <family val="2"/>
      <scheme val="minor"/>
    </font>
    <font>
      <b/>
      <sz val="9"/>
      <color theme="3"/>
      <name val="Calibri"/>
      <family val="2"/>
    </font>
    <font>
      <b/>
      <sz val="10"/>
      <color theme="3"/>
      <name val="Calibri"/>
      <family val="2"/>
    </font>
    <font>
      <sz val="9"/>
      <color rgb="FF1F497D"/>
      <name val="Calibri"/>
      <family val="2"/>
    </font>
    <font>
      <b/>
      <sz val="9"/>
      <color rgb="FF1F497D"/>
      <name val="Calibri"/>
      <family val="2"/>
    </font>
    <font>
      <b/>
      <u/>
      <sz val="9"/>
      <color theme="10"/>
      <name val="Arial"/>
      <family val="2"/>
    </font>
    <font>
      <b/>
      <u/>
      <sz val="9"/>
      <color rgb="FF0000FF"/>
      <name val="Calibri"/>
      <family val="2"/>
      <scheme val="minor"/>
    </font>
    <font>
      <b/>
      <u/>
      <sz val="8"/>
      <color theme="10"/>
      <name val="Calibri"/>
      <family val="2"/>
      <scheme val="minor"/>
    </font>
    <font>
      <u/>
      <sz val="10"/>
      <color rgb="FF0000FF"/>
      <name val="Arial"/>
      <family val="2"/>
    </font>
    <font>
      <b/>
      <sz val="8"/>
      <color theme="3"/>
      <name val="Roboto Medium"/>
    </font>
    <font>
      <sz val="8"/>
      <color theme="1"/>
      <name val="Roboto Medium"/>
    </font>
    <font>
      <sz val="8"/>
      <color theme="3"/>
      <name val="Roboto Medium"/>
    </font>
    <font>
      <sz val="8"/>
      <color rgb="FFFF0000"/>
      <name val="Roboto Medium"/>
    </font>
    <font>
      <sz val="8"/>
      <color rgb="FF1F497D"/>
      <name val="Roboto Medium"/>
    </font>
    <font>
      <sz val="8"/>
      <color theme="3"/>
      <name val="Calibri"/>
      <family val="1"/>
    </font>
    <font>
      <b/>
      <sz val="8"/>
      <name val="Calibri"/>
      <family val="2"/>
      <scheme val="minor"/>
    </font>
    <font>
      <sz val="8"/>
      <color theme="9"/>
      <name val="Calibri"/>
      <family val="2"/>
    </font>
    <font>
      <b/>
      <sz val="8"/>
      <color theme="0"/>
      <name val="Calibri"/>
      <family val="2"/>
      <scheme val="minor"/>
    </font>
    <font>
      <sz val="7"/>
      <color theme="0"/>
      <name val="Calibri"/>
      <family val="2"/>
    </font>
    <font>
      <b/>
      <u/>
      <sz val="8"/>
      <color theme="10"/>
      <name val="Calibri"/>
      <family val="2"/>
    </font>
    <font>
      <b/>
      <sz val="8"/>
      <color theme="1"/>
      <name val="Calibri"/>
      <family val="2"/>
    </font>
    <font>
      <b/>
      <u/>
      <sz val="8"/>
      <color rgb="FF1F497D"/>
      <name val="Calibri"/>
      <family val="2"/>
    </font>
    <font>
      <b/>
      <sz val="11"/>
      <color theme="3"/>
      <name val="Calibri"/>
      <family val="2"/>
    </font>
    <font>
      <b/>
      <sz val="16"/>
      <color theme="3"/>
      <name val="Calibri"/>
      <family val="2"/>
      <scheme val="minor"/>
    </font>
    <font>
      <b/>
      <sz val="12"/>
      <name val="Calibri"/>
      <family val="2"/>
      <scheme val="minor"/>
    </font>
    <font>
      <u/>
      <sz val="8"/>
      <name val="Calibri"/>
      <family val="2"/>
      <scheme val="minor"/>
    </font>
    <font>
      <b/>
      <sz val="10"/>
      <name val="Calibri"/>
      <family val="2"/>
    </font>
    <font>
      <b/>
      <sz val="9"/>
      <name val="Calibri"/>
      <family val="2"/>
    </font>
    <font>
      <b/>
      <sz val="10"/>
      <name val="Roboto Light"/>
    </font>
    <font>
      <u/>
      <sz val="8"/>
      <name val="Calibri"/>
      <family val="2"/>
    </font>
  </fonts>
  <fills count="52">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rgb="FFCCFF9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1FFE1"/>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EAEAEA"/>
        <bgColor indexed="64"/>
      </patternFill>
    </fill>
    <fill>
      <patternFill patternType="solid">
        <fgColor theme="0"/>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ck">
        <color theme="3"/>
      </top>
      <bottom/>
      <diagonal/>
    </border>
    <border>
      <left style="thick">
        <color theme="3"/>
      </left>
      <right/>
      <top/>
      <bottom/>
      <diagonal/>
    </border>
    <border>
      <left/>
      <right style="thick">
        <color theme="3"/>
      </right>
      <top/>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bottom style="thin">
        <color theme="3"/>
      </bottom>
      <diagonal/>
    </border>
    <border>
      <left/>
      <right/>
      <top/>
      <bottom style="thin">
        <color theme="3"/>
      </bottom>
      <diagonal/>
    </border>
    <border>
      <left/>
      <right style="thick">
        <color theme="3"/>
      </right>
      <top/>
      <bottom style="thin">
        <color theme="3"/>
      </bottom>
      <diagonal/>
    </border>
    <border>
      <left/>
      <right/>
      <top/>
      <bottom style="medium">
        <color theme="3"/>
      </bottom>
      <diagonal/>
    </border>
    <border>
      <left/>
      <right/>
      <top style="medium">
        <color theme="3"/>
      </top>
      <bottom/>
      <diagonal/>
    </border>
    <border>
      <left style="medium">
        <color rgb="FF92D050"/>
      </left>
      <right style="medium">
        <color rgb="FF92D050"/>
      </right>
      <top/>
      <bottom style="medium">
        <color rgb="FF92D050"/>
      </bottom>
      <diagonal/>
    </border>
    <border>
      <left/>
      <right/>
      <top/>
      <bottom style="medium">
        <color theme="0"/>
      </bottom>
      <diagonal/>
    </border>
    <border>
      <left style="medium">
        <color theme="3"/>
      </left>
      <right/>
      <top style="medium">
        <color theme="3"/>
      </top>
      <bottom/>
      <diagonal/>
    </border>
    <border>
      <left/>
      <right style="medium">
        <color theme="3"/>
      </right>
      <top style="medium">
        <color theme="3"/>
      </top>
      <bottom/>
      <diagonal/>
    </border>
    <border>
      <left/>
      <right style="medium">
        <color theme="3"/>
      </right>
      <top/>
      <bottom/>
      <diagonal/>
    </border>
    <border>
      <left style="medium">
        <color theme="3"/>
      </left>
      <right/>
      <top/>
      <bottom/>
      <diagonal/>
    </border>
    <border>
      <left/>
      <right style="medium">
        <color theme="3"/>
      </right>
      <top/>
      <bottom style="medium">
        <color theme="3"/>
      </bottom>
      <diagonal/>
    </border>
    <border>
      <left style="thick">
        <color theme="3"/>
      </left>
      <right/>
      <top/>
      <bottom style="medium">
        <color theme="3"/>
      </bottom>
      <diagonal/>
    </border>
    <border>
      <left/>
      <right style="thick">
        <color theme="3"/>
      </right>
      <top/>
      <bottom style="medium">
        <color theme="3"/>
      </bottom>
      <diagonal/>
    </border>
    <border>
      <left style="thick">
        <color theme="3"/>
      </left>
      <right/>
      <top style="medium">
        <color theme="3"/>
      </top>
      <bottom/>
      <diagonal/>
    </border>
    <border>
      <left/>
      <right style="thick">
        <color theme="3"/>
      </right>
      <top style="medium">
        <color theme="3"/>
      </top>
      <bottom/>
      <diagonal/>
    </border>
    <border>
      <left style="hair">
        <color theme="3"/>
      </left>
      <right/>
      <top style="hair">
        <color theme="3"/>
      </top>
      <bottom style="hair">
        <color theme="3"/>
      </bottom>
      <diagonal/>
    </border>
    <border>
      <left/>
      <right/>
      <top style="hair">
        <color theme="3"/>
      </top>
      <bottom style="hair">
        <color theme="3"/>
      </bottom>
      <diagonal/>
    </border>
    <border>
      <left/>
      <right/>
      <top/>
      <bottom style="hair">
        <color theme="3"/>
      </bottom>
      <diagonal/>
    </border>
    <border>
      <left style="thick">
        <color theme="3"/>
      </left>
      <right style="hair">
        <color theme="3"/>
      </right>
      <top style="thick">
        <color theme="3"/>
      </top>
      <bottom style="hair">
        <color theme="3"/>
      </bottom>
      <diagonal/>
    </border>
    <border>
      <left style="hair">
        <color theme="3"/>
      </left>
      <right style="hair">
        <color theme="3"/>
      </right>
      <top style="thick">
        <color theme="3"/>
      </top>
      <bottom style="hair">
        <color theme="3"/>
      </bottom>
      <diagonal/>
    </border>
    <border>
      <left style="hair">
        <color theme="3"/>
      </left>
      <right style="thick">
        <color theme="3"/>
      </right>
      <top style="thick">
        <color theme="3"/>
      </top>
      <bottom style="hair">
        <color theme="3"/>
      </bottom>
      <diagonal/>
    </border>
    <border>
      <left style="thick">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thick">
        <color theme="3"/>
      </right>
      <top style="hair">
        <color theme="3"/>
      </top>
      <bottom style="hair">
        <color theme="3"/>
      </bottom>
      <diagonal/>
    </border>
    <border>
      <left style="thick">
        <color theme="3"/>
      </left>
      <right style="hair">
        <color theme="3"/>
      </right>
      <top style="hair">
        <color theme="3"/>
      </top>
      <bottom style="thick">
        <color theme="3"/>
      </bottom>
      <diagonal/>
    </border>
    <border>
      <left style="hair">
        <color theme="3"/>
      </left>
      <right style="hair">
        <color theme="3"/>
      </right>
      <top style="hair">
        <color theme="3"/>
      </top>
      <bottom style="thick">
        <color theme="3"/>
      </bottom>
      <diagonal/>
    </border>
    <border>
      <left style="hair">
        <color theme="3"/>
      </left>
      <right style="thick">
        <color theme="3"/>
      </right>
      <top style="hair">
        <color theme="3"/>
      </top>
      <bottom style="thick">
        <color theme="3"/>
      </bottom>
      <diagonal/>
    </border>
    <border>
      <left/>
      <right style="hair">
        <color theme="3"/>
      </right>
      <top style="hair">
        <color theme="3"/>
      </top>
      <bottom style="hair">
        <color theme="3"/>
      </bottom>
      <diagonal/>
    </border>
    <border>
      <left style="thin">
        <color indexed="64"/>
      </left>
      <right style="thin">
        <color indexed="64"/>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indexed="64"/>
      </right>
      <top style="hair">
        <color theme="0" tint="-0.24994659260841701"/>
      </top>
      <bottom style="hair">
        <color theme="0" tint="-0.24994659260841701"/>
      </bottom>
      <diagonal/>
    </border>
    <border>
      <left/>
      <right style="hair">
        <color theme="0" tint="-0.24994659260841701"/>
      </right>
      <top style="hair">
        <color theme="0" tint="-0.24994659260841701"/>
      </top>
      <bottom style="thin">
        <color indexed="64"/>
      </bottom>
      <diagonal/>
    </border>
    <border>
      <left style="hair">
        <color theme="0" tint="-0.24994659260841701"/>
      </left>
      <right style="hair">
        <color theme="0" tint="-0.24994659260841701"/>
      </right>
      <top style="hair">
        <color theme="0" tint="-0.24994659260841701"/>
      </top>
      <bottom style="thin">
        <color indexed="64"/>
      </bottom>
      <diagonal/>
    </border>
    <border>
      <left style="hair">
        <color theme="0" tint="-0.24994659260841701"/>
      </left>
      <right style="thin">
        <color indexed="64"/>
      </right>
      <top style="hair">
        <color theme="0" tint="-0.24994659260841701"/>
      </top>
      <bottom style="thin">
        <color indexed="64"/>
      </bottom>
      <diagonal/>
    </border>
    <border>
      <left style="thin">
        <color rgb="FF000000"/>
      </left>
      <right/>
      <top/>
      <bottom style="thin">
        <color indexed="64"/>
      </bottom>
      <diagonal/>
    </border>
    <border>
      <left/>
      <right/>
      <top style="hair">
        <color rgb="FF92D050"/>
      </top>
      <bottom style="hair">
        <color rgb="FF92D050"/>
      </bottom>
      <diagonal/>
    </border>
    <border>
      <left style="medium">
        <color rgb="FF92D050"/>
      </left>
      <right/>
      <top/>
      <bottom style="medium">
        <color rgb="FF92D050"/>
      </bottom>
      <diagonal/>
    </border>
    <border>
      <left/>
      <right style="medium">
        <color rgb="FF92D050"/>
      </right>
      <top/>
      <bottom style="medium">
        <color rgb="FF92D050"/>
      </bottom>
      <diagonal/>
    </border>
    <border>
      <left style="medium">
        <color theme="3"/>
      </left>
      <right/>
      <top/>
      <bottom style="thick">
        <color theme="3"/>
      </bottom>
      <diagonal/>
    </border>
    <border>
      <left/>
      <right style="medium">
        <color theme="3"/>
      </right>
      <top/>
      <bottom style="thick">
        <color theme="3"/>
      </bottom>
      <diagonal/>
    </border>
    <border>
      <left/>
      <right/>
      <top/>
      <bottom style="medium">
        <color rgb="FF92D050"/>
      </bottom>
      <diagonal/>
    </border>
    <border>
      <left/>
      <right/>
      <top/>
      <bottom style="thin">
        <color rgb="FF92D050"/>
      </bottom>
      <diagonal/>
    </border>
    <border>
      <left style="medium">
        <color theme="3"/>
      </left>
      <right/>
      <top/>
      <bottom style="medium">
        <color theme="3"/>
      </bottom>
      <diagonal/>
    </border>
    <border>
      <left style="medium">
        <color rgb="FF92D050"/>
      </left>
      <right/>
      <top/>
      <bottom/>
      <diagonal/>
    </border>
    <border>
      <left/>
      <right/>
      <top/>
      <bottom style="hair">
        <color rgb="FF92D050"/>
      </bottom>
      <diagonal/>
    </border>
    <border>
      <left/>
      <right style="thick">
        <color rgb="FF92D050"/>
      </right>
      <top style="thick">
        <color theme="3"/>
      </top>
      <bottom/>
      <diagonal/>
    </border>
    <border>
      <left/>
      <right/>
      <top style="thick">
        <color theme="3"/>
      </top>
      <bottom style="thick">
        <color rgb="FF92D050"/>
      </bottom>
      <diagonal/>
    </border>
    <border>
      <left/>
      <right style="thick">
        <color rgb="FF92D050"/>
      </right>
      <top style="thick">
        <color theme="3"/>
      </top>
      <bottom style="thick">
        <color rgb="FF92D050"/>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style="medium">
        <color theme="3"/>
      </bottom>
      <diagonal/>
    </border>
    <border>
      <left/>
      <right/>
      <top/>
      <bottom style="hair">
        <color theme="0" tint="-0.34998626667073579"/>
      </bottom>
      <diagonal/>
    </border>
    <border>
      <left style="hair">
        <color theme="3"/>
      </left>
      <right/>
      <top style="hair">
        <color theme="3"/>
      </top>
      <bottom/>
      <diagonal/>
    </border>
    <border>
      <left/>
      <right style="hair">
        <color theme="3"/>
      </right>
      <top style="hair">
        <color theme="3"/>
      </top>
      <bottom/>
      <diagonal/>
    </border>
    <border>
      <left style="hair">
        <color theme="3"/>
      </left>
      <right/>
      <top/>
      <bottom/>
      <diagonal/>
    </border>
    <border>
      <left/>
      <right style="hair">
        <color theme="3"/>
      </right>
      <top/>
      <bottom/>
      <diagonal/>
    </border>
    <border>
      <left style="hair">
        <color theme="3"/>
      </left>
      <right/>
      <top/>
      <bottom style="hair">
        <color theme="3"/>
      </bottom>
      <diagonal/>
    </border>
    <border>
      <left/>
      <right style="hair">
        <color theme="3"/>
      </right>
      <top/>
      <bottom style="hair">
        <color theme="3"/>
      </bottom>
      <diagonal/>
    </border>
  </borders>
  <cellStyleXfs count="97">
    <xf numFmtId="0" fontId="0" fillId="0" borderId="0"/>
    <xf numFmtId="0" fontId="1"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2" fillId="14" borderId="0" applyNumberFormat="0" applyBorder="0" applyAlignment="0" applyProtection="0"/>
    <xf numFmtId="0" fontId="1" fillId="23" borderId="0" applyNumberFormat="0" applyBorder="0" applyAlignment="0" applyProtection="0"/>
    <xf numFmtId="0" fontId="3" fillId="14" borderId="0" applyNumberFormat="0" applyBorder="0" applyAlignment="0" applyProtection="0"/>
    <xf numFmtId="0" fontId="4" fillId="24" borderId="1" applyNumberFormat="0" applyAlignment="0" applyProtection="0"/>
    <xf numFmtId="0" fontId="5" fillId="15" borderId="2" applyNumberFormat="0" applyAlignment="0" applyProtection="0"/>
    <xf numFmtId="43" fontId="6" fillId="0" borderId="0" applyFont="0" applyFill="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8" fillId="28"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44"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2" fillId="23" borderId="1" applyNumberFormat="0" applyAlignment="0" applyProtection="0"/>
    <xf numFmtId="0" fontId="13" fillId="0" borderId="6" applyNumberFormat="0" applyFill="0" applyAlignment="0" applyProtection="0"/>
    <xf numFmtId="0" fontId="14" fillId="23" borderId="0" applyNumberFormat="0" applyBorder="0" applyAlignment="0" applyProtection="0"/>
    <xf numFmtId="0" fontId="6" fillId="0" borderId="0"/>
    <xf numFmtId="0" fontId="6" fillId="0" borderId="0"/>
    <xf numFmtId="0" fontId="45" fillId="0" borderId="0"/>
    <xf numFmtId="0" fontId="46" fillId="0" borderId="0"/>
    <xf numFmtId="0" fontId="46" fillId="0" borderId="0"/>
    <xf numFmtId="0" fontId="46" fillId="0" borderId="0"/>
    <xf numFmtId="0" fontId="48" fillId="0" borderId="0"/>
    <xf numFmtId="0" fontId="6" fillId="0" borderId="0"/>
    <xf numFmtId="0" fontId="48" fillId="0" borderId="0"/>
    <xf numFmtId="0" fontId="48" fillId="0" borderId="0"/>
    <xf numFmtId="0" fontId="6" fillId="22" borderId="7" applyNumberFormat="0" applyFont="0" applyAlignment="0" applyProtection="0"/>
    <xf numFmtId="0" fontId="15" fillId="24" borderId="8" applyNumberFormat="0" applyAlignment="0" applyProtection="0"/>
    <xf numFmtId="4" fontId="16" fillId="29" borderId="9" applyNumberFormat="0" applyProtection="0">
      <alignment vertical="center"/>
    </xf>
    <xf numFmtId="4" fontId="17" fillId="29" borderId="9" applyNumberFormat="0" applyProtection="0">
      <alignment vertical="center"/>
    </xf>
    <xf numFmtId="4" fontId="16" fillId="29" borderId="9" applyNumberFormat="0" applyProtection="0">
      <alignment horizontal="left" vertical="center" indent="1"/>
    </xf>
    <xf numFmtId="0" fontId="16" fillId="29" borderId="9" applyNumberFormat="0" applyProtection="0">
      <alignment horizontal="left" vertical="top" indent="1"/>
    </xf>
    <xf numFmtId="4" fontId="16" fillId="30" borderId="0" applyNumberFormat="0" applyProtection="0">
      <alignment horizontal="left" vertical="center" indent="1"/>
    </xf>
    <xf numFmtId="4" fontId="18" fillId="2" borderId="9" applyNumberFormat="0" applyProtection="0">
      <alignment horizontal="right" vertical="center"/>
    </xf>
    <xf numFmtId="4" fontId="18" fillId="4" borderId="9" applyNumberFormat="0" applyProtection="0">
      <alignment horizontal="right" vertical="center"/>
    </xf>
    <xf numFmtId="4" fontId="18" fillId="31" borderId="9" applyNumberFormat="0" applyProtection="0">
      <alignment horizontal="right" vertical="center"/>
    </xf>
    <xf numFmtId="4" fontId="18" fillId="6" borderId="9" applyNumberFormat="0" applyProtection="0">
      <alignment horizontal="right" vertical="center"/>
    </xf>
    <xf numFmtId="4" fontId="18" fillId="7" borderId="9" applyNumberFormat="0" applyProtection="0">
      <alignment horizontal="right" vertical="center"/>
    </xf>
    <xf numFmtId="4" fontId="18" fillId="32" borderId="9" applyNumberFormat="0" applyProtection="0">
      <alignment horizontal="right" vertical="center"/>
    </xf>
    <xf numFmtId="4" fontId="18" fillId="33" borderId="9" applyNumberFormat="0" applyProtection="0">
      <alignment horizontal="right" vertical="center"/>
    </xf>
    <xf numFmtId="4" fontId="18" fillId="34" borderId="9" applyNumberFormat="0" applyProtection="0">
      <alignment horizontal="right" vertical="center"/>
    </xf>
    <xf numFmtId="4" fontId="18" fillId="5" borderId="9" applyNumberFormat="0" applyProtection="0">
      <alignment horizontal="right" vertical="center"/>
    </xf>
    <xf numFmtId="4" fontId="16" fillId="35" borderId="10" applyNumberFormat="0" applyProtection="0">
      <alignment horizontal="left" vertical="center" indent="1"/>
    </xf>
    <xf numFmtId="4" fontId="18" fillId="36" borderId="0" applyNumberFormat="0" applyProtection="0">
      <alignment horizontal="left" vertical="center" indent="1"/>
    </xf>
    <xf numFmtId="4" fontId="19" fillId="37" borderId="0" applyNumberFormat="0" applyProtection="0">
      <alignment horizontal="left" vertical="center" indent="1"/>
    </xf>
    <xf numFmtId="4" fontId="18" fillId="30" borderId="9" applyNumberFormat="0" applyProtection="0">
      <alignment horizontal="right" vertical="center"/>
    </xf>
    <xf numFmtId="4" fontId="20" fillId="36" borderId="0" applyNumberFormat="0" applyProtection="0">
      <alignment horizontal="left" vertical="center" indent="1"/>
    </xf>
    <xf numFmtId="4" fontId="20" fillId="30" borderId="0" applyNumberFormat="0" applyProtection="0">
      <alignment horizontal="left" vertical="center" indent="1"/>
    </xf>
    <xf numFmtId="0" fontId="6" fillId="37" borderId="9" applyNumberFormat="0" applyProtection="0">
      <alignment horizontal="left" vertical="center" indent="1"/>
    </xf>
    <xf numFmtId="0" fontId="6" fillId="37" borderId="9" applyNumberFormat="0" applyProtection="0">
      <alignment horizontal="left" vertical="top" indent="1"/>
    </xf>
    <xf numFmtId="0" fontId="6" fillId="30" borderId="9" applyNumberFormat="0" applyProtection="0">
      <alignment horizontal="left" vertical="center" indent="1"/>
    </xf>
    <xf numFmtId="0" fontId="6" fillId="30" borderId="9" applyNumberFormat="0" applyProtection="0">
      <alignment horizontal="left" vertical="top" indent="1"/>
    </xf>
    <xf numFmtId="0" fontId="6" fillId="3" borderId="9" applyNumberFormat="0" applyProtection="0">
      <alignment horizontal="left" vertical="center" indent="1"/>
    </xf>
    <xf numFmtId="0" fontId="6" fillId="3" borderId="9" applyNumberFormat="0" applyProtection="0">
      <alignment horizontal="left" vertical="top" indent="1"/>
    </xf>
    <xf numFmtId="0" fontId="6" fillId="36" borderId="9" applyNumberFormat="0" applyProtection="0">
      <alignment horizontal="left" vertical="center" indent="1"/>
    </xf>
    <xf numFmtId="0" fontId="6" fillId="36" borderId="9" applyNumberFormat="0" applyProtection="0">
      <alignment horizontal="left" vertical="top" indent="1"/>
    </xf>
    <xf numFmtId="0" fontId="6" fillId="38" borderId="11" applyNumberFormat="0">
      <protection locked="0"/>
    </xf>
    <xf numFmtId="4" fontId="18" fillId="39" borderId="9" applyNumberFormat="0" applyProtection="0">
      <alignment vertical="center"/>
    </xf>
    <xf numFmtId="4" fontId="21" fillId="39" borderId="9" applyNumberFormat="0" applyProtection="0">
      <alignment vertical="center"/>
    </xf>
    <xf numFmtId="4" fontId="18" fillId="39" borderId="9" applyNumberFormat="0" applyProtection="0">
      <alignment horizontal="left" vertical="center" indent="1"/>
    </xf>
    <xf numFmtId="0" fontId="18" fillId="39" borderId="9" applyNumberFormat="0" applyProtection="0">
      <alignment horizontal="left" vertical="top" indent="1"/>
    </xf>
    <xf numFmtId="4" fontId="18" fillId="36" borderId="9" applyNumberFormat="0" applyProtection="0">
      <alignment horizontal="right" vertical="center"/>
    </xf>
    <xf numFmtId="4" fontId="21" fillId="36" borderId="9" applyNumberFormat="0" applyProtection="0">
      <alignment horizontal="right" vertical="center"/>
    </xf>
    <xf numFmtId="4" fontId="18" fillId="30" borderId="9" applyNumberFormat="0" applyProtection="0">
      <alignment horizontal="left" vertical="center" indent="1"/>
    </xf>
    <xf numFmtId="0" fontId="18" fillId="30" borderId="9" applyNumberFormat="0" applyProtection="0">
      <alignment horizontal="left" vertical="top" indent="1"/>
    </xf>
    <xf numFmtId="4" fontId="22" fillId="40" borderId="0" applyNumberFormat="0" applyProtection="0">
      <alignment horizontal="left" vertical="center" indent="1"/>
    </xf>
    <xf numFmtId="4" fontId="23" fillId="36" borderId="9" applyNumberFormat="0" applyProtection="0">
      <alignment horizontal="right" vertical="center"/>
    </xf>
    <xf numFmtId="0" fontId="24" fillId="0" borderId="0" applyNumberFormat="0" applyFill="0" applyBorder="0" applyAlignment="0" applyProtection="0"/>
    <xf numFmtId="0" fontId="7" fillId="0" borderId="12" applyNumberFormat="0" applyFill="0" applyAlignment="0" applyProtection="0"/>
    <xf numFmtId="0" fontId="25" fillId="0" borderId="0" applyNumberFormat="0" applyFill="0" applyBorder="0" applyAlignment="0" applyProtection="0"/>
  </cellStyleXfs>
  <cellXfs count="686">
    <xf numFmtId="0" fontId="0" fillId="0" borderId="0" xfId="0"/>
    <xf numFmtId="0" fontId="50" fillId="0" borderId="0" xfId="43" applyFont="1" applyAlignment="1" applyProtection="1">
      <alignment horizontal="left"/>
      <protection hidden="1"/>
    </xf>
    <xf numFmtId="0" fontId="50" fillId="0" borderId="0" xfId="0" applyFont="1" applyProtection="1">
      <protection hidden="1"/>
    </xf>
    <xf numFmtId="0" fontId="50" fillId="0" borderId="0" xfId="0" applyFont="1" applyAlignment="1" applyProtection="1">
      <alignment vertical="center"/>
      <protection hidden="1"/>
    </xf>
    <xf numFmtId="0" fontId="50" fillId="0" borderId="0" xfId="0" applyFont="1" applyAlignment="1" applyProtection="1">
      <alignment horizontal="left"/>
      <protection hidden="1"/>
    </xf>
    <xf numFmtId="0" fontId="51" fillId="0" borderId="0" xfId="0" applyFont="1" applyProtection="1">
      <protection hidden="1"/>
    </xf>
    <xf numFmtId="0" fontId="31" fillId="0" borderId="0" xfId="0" applyFont="1" applyProtection="1">
      <protection hidden="1"/>
    </xf>
    <xf numFmtId="4" fontId="51" fillId="0" borderId="0" xfId="0" applyNumberFormat="1" applyFont="1" applyProtection="1">
      <protection hidden="1"/>
    </xf>
    <xf numFmtId="0" fontId="34" fillId="0" borderId="0" xfId="43" applyFont="1" applyAlignment="1" applyProtection="1">
      <alignment horizontal="left"/>
      <protection hidden="1"/>
    </xf>
    <xf numFmtId="0" fontId="31" fillId="0" borderId="0" xfId="43" applyFont="1" applyProtection="1">
      <protection hidden="1"/>
    </xf>
    <xf numFmtId="0" fontId="52" fillId="0" borderId="0" xfId="0" applyFont="1" applyAlignment="1" applyProtection="1">
      <alignment horizontal="center"/>
      <protection hidden="1"/>
    </xf>
    <xf numFmtId="0" fontId="53" fillId="0" borderId="0" xfId="0" applyFont="1" applyAlignment="1" applyProtection="1">
      <alignment horizontal="right"/>
      <protection hidden="1"/>
    </xf>
    <xf numFmtId="0" fontId="31" fillId="0" borderId="0" xfId="0" applyFont="1" applyAlignment="1" applyProtection="1">
      <alignment horizontal="center"/>
      <protection hidden="1"/>
    </xf>
    <xf numFmtId="0" fontId="51" fillId="0" borderId="0" xfId="0" applyFont="1" applyAlignment="1" applyProtection="1">
      <alignment horizontal="left" vertical="center"/>
      <protection hidden="1"/>
    </xf>
    <xf numFmtId="0" fontId="54" fillId="0" borderId="0" xfId="0" applyFont="1" applyAlignment="1" applyProtection="1">
      <alignment horizontal="center" vertical="top"/>
      <protection hidden="1"/>
    </xf>
    <xf numFmtId="0" fontId="54" fillId="0" borderId="0" xfId="0" applyFont="1" applyAlignment="1" applyProtection="1">
      <alignment vertical="top"/>
      <protection hidden="1"/>
    </xf>
    <xf numFmtId="0" fontId="54" fillId="0" borderId="0" xfId="0" applyFont="1" applyProtection="1">
      <protection hidden="1"/>
    </xf>
    <xf numFmtId="0" fontId="55" fillId="0" borderId="0" xfId="0" applyFont="1" applyAlignment="1" applyProtection="1">
      <alignment vertical="top"/>
      <protection hidden="1"/>
    </xf>
    <xf numFmtId="4" fontId="55" fillId="0" borderId="0" xfId="0" applyNumberFormat="1" applyFont="1" applyAlignment="1" applyProtection="1">
      <alignment horizontal="right"/>
      <protection hidden="1"/>
    </xf>
    <xf numFmtId="0" fontId="31" fillId="0" borderId="0" xfId="0" applyFont="1" applyAlignment="1" applyProtection="1">
      <alignment horizontal="center" vertical="top"/>
      <protection hidden="1"/>
    </xf>
    <xf numFmtId="0" fontId="51" fillId="0" borderId="0" xfId="0" applyFont="1" applyAlignment="1" applyProtection="1">
      <alignment vertical="top"/>
      <protection hidden="1"/>
    </xf>
    <xf numFmtId="0" fontId="31" fillId="0" borderId="0" xfId="0" applyFont="1" applyAlignment="1" applyProtection="1">
      <alignment vertical="top"/>
      <protection hidden="1"/>
    </xf>
    <xf numFmtId="0" fontId="55" fillId="0" borderId="0" xfId="0" applyFont="1" applyAlignment="1" applyProtection="1">
      <alignment horizontal="center"/>
      <protection hidden="1"/>
    </xf>
    <xf numFmtId="0" fontId="56" fillId="0" borderId="0" xfId="0" applyFont="1" applyAlignment="1" applyProtection="1">
      <alignment horizontal="center"/>
      <protection hidden="1"/>
    </xf>
    <xf numFmtId="0" fontId="56" fillId="0" borderId="0" xfId="0" applyFont="1" applyAlignment="1" applyProtection="1">
      <alignment vertical="center"/>
      <protection hidden="1"/>
    </xf>
    <xf numFmtId="0" fontId="51" fillId="0" borderId="0" xfId="43" applyFont="1" applyProtection="1">
      <protection hidden="1"/>
    </xf>
    <xf numFmtId="0" fontId="57" fillId="0" borderId="0" xfId="43" applyFont="1" applyAlignment="1" applyProtection="1">
      <alignment horizontal="right"/>
      <protection hidden="1"/>
    </xf>
    <xf numFmtId="0" fontId="53" fillId="0" borderId="0" xfId="0" applyFont="1" applyAlignment="1" applyProtection="1">
      <alignment horizontal="center"/>
      <protection hidden="1"/>
    </xf>
    <xf numFmtId="0" fontId="53" fillId="0" borderId="0" xfId="0" applyFont="1" applyAlignment="1" applyProtection="1">
      <alignment horizontal="left"/>
      <protection hidden="1"/>
    </xf>
    <xf numFmtId="0" fontId="31" fillId="0" borderId="0" xfId="0" applyFont="1" applyAlignment="1" applyProtection="1">
      <alignment horizontal="right" vertical="center"/>
      <protection hidden="1"/>
    </xf>
    <xf numFmtId="0" fontId="56" fillId="0" borderId="0" xfId="0" applyFont="1" applyAlignment="1" applyProtection="1">
      <alignment horizontal="center" vertical="justify"/>
      <protection hidden="1"/>
    </xf>
    <xf numFmtId="0" fontId="50" fillId="41" borderId="0" xfId="0" applyFont="1" applyFill="1" applyAlignment="1" applyProtection="1">
      <alignment horizontal="center"/>
      <protection hidden="1"/>
    </xf>
    <xf numFmtId="0" fontId="58" fillId="0" borderId="0" xfId="0" applyFont="1" applyAlignment="1" applyProtection="1">
      <alignment horizontal="right" vertical="center"/>
      <protection hidden="1"/>
    </xf>
    <xf numFmtId="0" fontId="53" fillId="0" borderId="0" xfId="0" applyFont="1" applyAlignment="1" applyProtection="1">
      <alignment horizontal="center" vertical="center"/>
      <protection hidden="1"/>
    </xf>
    <xf numFmtId="2" fontId="54" fillId="0" borderId="0" xfId="0" applyNumberFormat="1" applyFont="1" applyAlignment="1" applyProtection="1">
      <alignment horizontal="center"/>
      <protection hidden="1"/>
    </xf>
    <xf numFmtId="2" fontId="51" fillId="0" borderId="0" xfId="0" applyNumberFormat="1" applyFont="1" applyAlignment="1" applyProtection="1">
      <alignment horizontal="center"/>
      <protection hidden="1"/>
    </xf>
    <xf numFmtId="0" fontId="50" fillId="0" borderId="26" xfId="0" applyFont="1" applyBorder="1" applyProtection="1">
      <protection hidden="1"/>
    </xf>
    <xf numFmtId="0" fontId="51" fillId="0" borderId="0" xfId="0" applyFont="1" applyAlignment="1" applyProtection="1">
      <alignment horizontal="center" vertical="center"/>
      <protection hidden="1"/>
    </xf>
    <xf numFmtId="2" fontId="51" fillId="0" borderId="0" xfId="0" applyNumberFormat="1" applyFont="1" applyAlignment="1" applyProtection="1">
      <alignment horizontal="right" vertical="center"/>
      <protection hidden="1"/>
    </xf>
    <xf numFmtId="2" fontId="51" fillId="0" borderId="0" xfId="0" applyNumberFormat="1" applyFont="1" applyAlignment="1" applyProtection="1">
      <alignment vertical="center"/>
      <protection hidden="1"/>
    </xf>
    <xf numFmtId="9" fontId="50" fillId="0" borderId="0" xfId="0" applyNumberFormat="1" applyFont="1" applyAlignment="1" applyProtection="1">
      <alignment horizontal="center"/>
      <protection hidden="1"/>
    </xf>
    <xf numFmtId="0" fontId="50" fillId="41" borderId="0" xfId="0" applyFont="1" applyFill="1" applyAlignment="1" applyProtection="1">
      <alignment horizontal="center" vertical="center" wrapText="1"/>
      <protection hidden="1"/>
    </xf>
    <xf numFmtId="0" fontId="59" fillId="0" borderId="0" xfId="0" applyFont="1" applyAlignment="1" applyProtection="1">
      <alignment horizontal="center"/>
      <protection hidden="1"/>
    </xf>
    <xf numFmtId="0" fontId="60" fillId="0" borderId="0" xfId="0" applyFont="1" applyProtection="1">
      <protection hidden="1"/>
    </xf>
    <xf numFmtId="2" fontId="50" fillId="0" borderId="0" xfId="0" applyNumberFormat="1" applyFont="1" applyAlignment="1" applyProtection="1">
      <alignment horizontal="center" vertical="center"/>
      <protection hidden="1"/>
    </xf>
    <xf numFmtId="9" fontId="50" fillId="0" borderId="0" xfId="0" applyNumberFormat="1" applyFont="1" applyAlignment="1" applyProtection="1">
      <alignment horizontal="center" vertical="center"/>
      <protection hidden="1"/>
    </xf>
    <xf numFmtId="0" fontId="60" fillId="0" borderId="0" xfId="43" applyFont="1" applyProtection="1">
      <protection hidden="1"/>
    </xf>
    <xf numFmtId="0" fontId="60" fillId="0" borderId="0" xfId="0" applyFont="1" applyAlignment="1" applyProtection="1">
      <alignment wrapText="1"/>
      <protection hidden="1"/>
    </xf>
    <xf numFmtId="0" fontId="61" fillId="0" borderId="0" xfId="43" applyFont="1" applyAlignment="1" applyProtection="1">
      <alignment horizontal="left"/>
      <protection hidden="1"/>
    </xf>
    <xf numFmtId="0" fontId="61" fillId="0" borderId="0" xfId="0" applyFont="1" applyAlignment="1" applyProtection="1">
      <alignment horizontal="left"/>
      <protection hidden="1"/>
    </xf>
    <xf numFmtId="0" fontId="61" fillId="0" borderId="0" xfId="0" applyFont="1" applyAlignment="1" applyProtection="1">
      <alignment horizontal="left" wrapText="1"/>
      <protection hidden="1"/>
    </xf>
    <xf numFmtId="0" fontId="60" fillId="0" borderId="0" xfId="43" applyFont="1" applyAlignment="1" applyProtection="1">
      <alignment horizontal="left"/>
      <protection hidden="1"/>
    </xf>
    <xf numFmtId="9" fontId="50" fillId="0" borderId="0" xfId="0" applyNumberFormat="1" applyFont="1" applyAlignment="1" applyProtection="1">
      <alignment horizontal="left"/>
      <protection hidden="1"/>
    </xf>
    <xf numFmtId="4" fontId="54" fillId="0" borderId="0" xfId="0" applyNumberFormat="1" applyFont="1" applyAlignment="1" applyProtection="1">
      <alignment horizontal="center"/>
      <protection hidden="1"/>
    </xf>
    <xf numFmtId="0" fontId="51" fillId="0" borderId="0" xfId="0" applyFont="1" applyAlignment="1" applyProtection="1">
      <alignment wrapText="1"/>
      <protection hidden="1"/>
    </xf>
    <xf numFmtId="0" fontId="50" fillId="0" borderId="0" xfId="43" applyFont="1" applyProtection="1">
      <protection hidden="1"/>
    </xf>
    <xf numFmtId="0" fontId="48" fillId="0" borderId="0" xfId="47" applyFont="1" applyProtection="1">
      <protection hidden="1"/>
    </xf>
    <xf numFmtId="0" fontId="62" fillId="0" borderId="27" xfId="47" applyFont="1" applyBorder="1" applyAlignment="1" applyProtection="1">
      <alignment horizontal="center" vertical="center"/>
      <protection hidden="1"/>
    </xf>
    <xf numFmtId="0" fontId="62" fillId="0" borderId="0" xfId="47" applyFont="1" applyAlignment="1" applyProtection="1">
      <alignment horizontal="center" vertical="center"/>
      <protection hidden="1"/>
    </xf>
    <xf numFmtId="0" fontId="62" fillId="0" borderId="28" xfId="47" applyFont="1" applyBorder="1" applyAlignment="1" applyProtection="1">
      <alignment horizontal="center" vertical="center"/>
      <protection hidden="1"/>
    </xf>
    <xf numFmtId="0" fontId="63" fillId="0" borderId="0" xfId="43" applyFont="1" applyProtection="1">
      <protection hidden="1"/>
    </xf>
    <xf numFmtId="0" fontId="51" fillId="0" borderId="0" xfId="0" applyFont="1" applyAlignment="1" applyProtection="1">
      <alignment horizontal="right" vertical="center"/>
      <protection hidden="1"/>
    </xf>
    <xf numFmtId="0" fontId="56" fillId="0" borderId="0" xfId="0" applyFont="1" applyAlignment="1" applyProtection="1">
      <alignment horizontal="right" vertical="justify"/>
      <protection hidden="1"/>
    </xf>
    <xf numFmtId="0" fontId="64" fillId="0" borderId="0" xfId="0" applyFont="1" applyAlignment="1" applyProtection="1">
      <alignment horizontal="right" wrapText="1"/>
      <protection hidden="1"/>
    </xf>
    <xf numFmtId="0" fontId="63" fillId="0" borderId="0" xfId="0" applyFont="1" applyAlignment="1" applyProtection="1">
      <alignment horizontal="right" vertical="center"/>
      <protection hidden="1"/>
    </xf>
    <xf numFmtId="0" fontId="54" fillId="0" borderId="0" xfId="0" applyFont="1" applyAlignment="1" applyProtection="1">
      <alignment horizontal="right" vertical="top"/>
      <protection hidden="1"/>
    </xf>
    <xf numFmtId="0" fontId="54" fillId="0" borderId="0" xfId="0" applyFont="1" applyAlignment="1" applyProtection="1">
      <alignment horizontal="right" vertical="center"/>
      <protection hidden="1"/>
    </xf>
    <xf numFmtId="0" fontId="54" fillId="0" borderId="0" xfId="0" applyFont="1" applyAlignment="1" applyProtection="1">
      <alignment horizontal="right" vertical="center" textRotation="90"/>
      <protection hidden="1"/>
    </xf>
    <xf numFmtId="0" fontId="51" fillId="0" borderId="0" xfId="0" applyFont="1" applyAlignment="1" applyProtection="1">
      <alignment horizontal="center" vertical="center" textRotation="90"/>
      <protection hidden="1"/>
    </xf>
    <xf numFmtId="0" fontId="51" fillId="0" borderId="0" xfId="0" applyFont="1" applyAlignment="1" applyProtection="1">
      <alignment horizontal="center" vertical="justify"/>
      <protection hidden="1"/>
    </xf>
    <xf numFmtId="0" fontId="56" fillId="0" borderId="0" xfId="0" applyFont="1" applyProtection="1">
      <protection hidden="1"/>
    </xf>
    <xf numFmtId="0" fontId="34" fillId="0" borderId="0" xfId="0" applyFont="1" applyAlignment="1" applyProtection="1">
      <alignment horizontal="center"/>
      <protection hidden="1"/>
    </xf>
    <xf numFmtId="4" fontId="51" fillId="0" borderId="0" xfId="0" applyNumberFormat="1" applyFont="1" applyAlignment="1" applyProtection="1">
      <alignment horizontal="right"/>
      <protection hidden="1"/>
    </xf>
    <xf numFmtId="0" fontId="51" fillId="0" borderId="0" xfId="50" applyFont="1" applyProtection="1">
      <protection hidden="1"/>
    </xf>
    <xf numFmtId="0" fontId="51" fillId="0" borderId="0" xfId="0" applyFont="1" applyAlignment="1" applyProtection="1">
      <alignment vertical="center"/>
      <protection hidden="1"/>
    </xf>
    <xf numFmtId="0" fontId="51" fillId="0" borderId="0" xfId="0" applyFont="1" applyAlignment="1" applyProtection="1">
      <alignment horizontal="left"/>
      <protection hidden="1"/>
    </xf>
    <xf numFmtId="0" fontId="56" fillId="42" borderId="0" xfId="0" applyFont="1" applyFill="1" applyAlignment="1" applyProtection="1">
      <alignment horizontal="center" vertical="center"/>
      <protection hidden="1"/>
    </xf>
    <xf numFmtId="0" fontId="36" fillId="0" borderId="0" xfId="0" applyFont="1" applyProtection="1">
      <protection hidden="1"/>
    </xf>
    <xf numFmtId="0" fontId="51" fillId="0" borderId="0" xfId="0" applyFont="1" applyAlignment="1" applyProtection="1">
      <alignment vertical="center" wrapText="1"/>
      <protection hidden="1"/>
    </xf>
    <xf numFmtId="0" fontId="65" fillId="0" borderId="0" xfId="0" applyFont="1" applyAlignment="1" applyProtection="1">
      <alignment vertical="center" wrapText="1"/>
      <protection hidden="1"/>
    </xf>
    <xf numFmtId="0" fontId="66" fillId="0" borderId="0" xfId="0" applyFont="1" applyAlignment="1" applyProtection="1">
      <alignment wrapText="1"/>
      <protection hidden="1"/>
    </xf>
    <xf numFmtId="0" fontId="65" fillId="0" borderId="0" xfId="0" applyFont="1" applyAlignment="1" applyProtection="1">
      <alignment wrapText="1"/>
      <protection hidden="1"/>
    </xf>
    <xf numFmtId="0" fontId="51" fillId="0" borderId="0" xfId="0" applyFont="1" applyAlignment="1" applyProtection="1">
      <alignment vertical="top" wrapText="1"/>
      <protection hidden="1"/>
    </xf>
    <xf numFmtId="0" fontId="54" fillId="0" borderId="0" xfId="0" applyFont="1" applyAlignment="1" applyProtection="1">
      <alignment vertical="center" wrapText="1"/>
      <protection hidden="1"/>
    </xf>
    <xf numFmtId="0" fontId="67" fillId="0" borderId="0" xfId="51" applyFont="1" applyAlignment="1" applyProtection="1">
      <alignment wrapText="1"/>
      <protection hidden="1"/>
    </xf>
    <xf numFmtId="0" fontId="65" fillId="0" borderId="0" xfId="0" applyFont="1" applyAlignment="1" applyProtection="1">
      <alignment vertical="top" wrapText="1"/>
      <protection hidden="1"/>
    </xf>
    <xf numFmtId="0" fontId="66" fillId="0" borderId="0" xfId="0" applyFont="1" applyAlignment="1" applyProtection="1">
      <alignment vertical="top" wrapText="1"/>
      <protection hidden="1"/>
    </xf>
    <xf numFmtId="0" fontId="68" fillId="0" borderId="0" xfId="0" applyFont="1" applyAlignment="1" applyProtection="1">
      <alignment vertical="center" wrapText="1"/>
      <protection hidden="1"/>
    </xf>
    <xf numFmtId="0" fontId="69" fillId="0" borderId="0" xfId="0" applyFont="1" applyAlignment="1" applyProtection="1">
      <alignment vertical="center" wrapText="1"/>
      <protection hidden="1"/>
    </xf>
    <xf numFmtId="0" fontId="66" fillId="0" borderId="0" xfId="0" applyFont="1" applyAlignment="1" applyProtection="1">
      <alignment vertical="center"/>
      <protection hidden="1"/>
    </xf>
    <xf numFmtId="0" fontId="70" fillId="0" borderId="0" xfId="0" applyFont="1" applyAlignment="1" applyProtection="1">
      <alignment wrapText="1"/>
      <protection hidden="1"/>
    </xf>
    <xf numFmtId="0" fontId="50" fillId="0" borderId="0" xfId="0" applyFont="1" applyAlignment="1" applyProtection="1">
      <alignment vertical="center" wrapText="1"/>
      <protection hidden="1"/>
    </xf>
    <xf numFmtId="0" fontId="71" fillId="0" borderId="0" xfId="0" applyFont="1" applyAlignment="1" applyProtection="1">
      <alignment vertical="center" wrapText="1"/>
      <protection hidden="1"/>
    </xf>
    <xf numFmtId="0" fontId="69" fillId="0" borderId="0" xfId="0" applyFont="1" applyAlignment="1" applyProtection="1">
      <alignment wrapText="1"/>
      <protection hidden="1"/>
    </xf>
    <xf numFmtId="0" fontId="70" fillId="0" borderId="0" xfId="0" applyFont="1" applyAlignment="1" applyProtection="1">
      <alignment vertical="center" wrapText="1"/>
      <protection hidden="1"/>
    </xf>
    <xf numFmtId="2" fontId="72" fillId="0" borderId="0" xfId="0" applyNumberFormat="1" applyFont="1" applyAlignment="1" applyProtection="1">
      <alignment horizontal="center"/>
      <protection hidden="1"/>
    </xf>
    <xf numFmtId="2" fontId="50" fillId="0" borderId="0" xfId="0" applyNumberFormat="1" applyFont="1" applyProtection="1">
      <protection hidden="1"/>
    </xf>
    <xf numFmtId="2" fontId="50" fillId="0" borderId="0" xfId="0" applyNumberFormat="1" applyFont="1" applyAlignment="1" applyProtection="1">
      <alignment horizontal="right"/>
      <protection hidden="1"/>
    </xf>
    <xf numFmtId="3" fontId="50" fillId="0" borderId="0" xfId="0" applyNumberFormat="1" applyFont="1" applyAlignment="1" applyProtection="1">
      <alignment horizontal="left"/>
      <protection hidden="1"/>
    </xf>
    <xf numFmtId="0" fontId="73" fillId="0" borderId="0" xfId="0" applyFont="1" applyAlignment="1" applyProtection="1">
      <alignment horizontal="center"/>
      <protection hidden="1"/>
    </xf>
    <xf numFmtId="2" fontId="50" fillId="0" borderId="0" xfId="0" applyNumberFormat="1" applyFont="1" applyAlignment="1" applyProtection="1">
      <alignment horizontal="center"/>
      <protection hidden="1"/>
    </xf>
    <xf numFmtId="0" fontId="74" fillId="0" borderId="0" xfId="0" applyFont="1" applyAlignment="1" applyProtection="1">
      <alignment horizontal="center"/>
      <protection hidden="1"/>
    </xf>
    <xf numFmtId="0" fontId="50" fillId="0" borderId="0" xfId="51" applyFont="1" applyAlignment="1" applyProtection="1">
      <alignment wrapText="1"/>
      <protection hidden="1"/>
    </xf>
    <xf numFmtId="0" fontId="70" fillId="0" borderId="0" xfId="51" applyFont="1" applyAlignment="1" applyProtection="1">
      <alignment wrapText="1"/>
      <protection hidden="1"/>
    </xf>
    <xf numFmtId="0" fontId="51" fillId="41" borderId="0" xfId="0" applyFont="1" applyFill="1" applyAlignment="1" applyProtection="1">
      <alignment horizontal="center" wrapText="1"/>
      <protection hidden="1"/>
    </xf>
    <xf numFmtId="0" fontId="51" fillId="0" borderId="0" xfId="43" applyFont="1" applyAlignment="1" applyProtection="1">
      <alignment wrapText="1"/>
      <protection hidden="1"/>
    </xf>
    <xf numFmtId="0" fontId="72" fillId="42" borderId="11" xfId="0" applyFont="1" applyFill="1" applyBorder="1" applyAlignment="1" applyProtection="1">
      <alignment horizontal="center" vertical="center"/>
      <protection hidden="1"/>
    </xf>
    <xf numFmtId="0" fontId="51" fillId="0" borderId="0" xfId="48" applyFont="1" applyProtection="1">
      <protection hidden="1"/>
    </xf>
    <xf numFmtId="0" fontId="33" fillId="0" borderId="0" xfId="0" applyFont="1" applyProtection="1">
      <protection hidden="1"/>
    </xf>
    <xf numFmtId="0" fontId="50" fillId="0" borderId="0" xfId="0" applyFont="1" applyAlignment="1" applyProtection="1">
      <alignment horizontal="justify"/>
      <protection hidden="1"/>
    </xf>
    <xf numFmtId="0" fontId="72" fillId="0" borderId="0" xfId="0" applyFont="1" applyProtection="1">
      <protection hidden="1"/>
    </xf>
    <xf numFmtId="0" fontId="29" fillId="0" borderId="0" xfId="0" applyFont="1" applyProtection="1">
      <protection hidden="1"/>
    </xf>
    <xf numFmtId="0" fontId="35" fillId="0" borderId="0" xfId="0" applyFont="1" applyProtection="1">
      <protection hidden="1"/>
    </xf>
    <xf numFmtId="4" fontId="51" fillId="0" borderId="0" xfId="0" applyNumberFormat="1" applyFont="1" applyAlignment="1" applyProtection="1">
      <alignment horizontal="center"/>
      <protection hidden="1"/>
    </xf>
    <xf numFmtId="0" fontId="31" fillId="0" borderId="0" xfId="0" applyFont="1" applyAlignment="1" applyProtection="1">
      <alignment horizontal="right"/>
      <protection hidden="1"/>
    </xf>
    <xf numFmtId="0" fontId="75" fillId="0" borderId="0" xfId="37" applyFont="1" applyBorder="1" applyAlignment="1" applyProtection="1">
      <alignment vertical="top"/>
      <protection hidden="1"/>
    </xf>
    <xf numFmtId="0" fontId="30" fillId="0" borderId="0" xfId="0" applyFont="1" applyAlignment="1" applyProtection="1">
      <alignment horizontal="center"/>
      <protection hidden="1"/>
    </xf>
    <xf numFmtId="0" fontId="59" fillId="0" borderId="0" xfId="0" applyFont="1" applyProtection="1">
      <protection hidden="1"/>
    </xf>
    <xf numFmtId="4" fontId="76" fillId="0" borderId="0" xfId="0" applyNumberFormat="1" applyFont="1" applyProtection="1">
      <protection hidden="1"/>
    </xf>
    <xf numFmtId="0" fontId="76" fillId="0" borderId="0" xfId="0" applyFont="1" applyProtection="1">
      <protection hidden="1"/>
    </xf>
    <xf numFmtId="4" fontId="76" fillId="0" borderId="0" xfId="0" applyNumberFormat="1" applyFont="1" applyAlignment="1" applyProtection="1">
      <alignment horizontal="left"/>
      <protection hidden="1"/>
    </xf>
    <xf numFmtId="0" fontId="31" fillId="0" borderId="0" xfId="0" applyFont="1" applyAlignment="1" applyProtection="1">
      <alignment horizontal="left"/>
      <protection hidden="1"/>
    </xf>
    <xf numFmtId="4" fontId="72" fillId="0" borderId="0" xfId="0" applyNumberFormat="1" applyFont="1" applyProtection="1">
      <protection hidden="1"/>
    </xf>
    <xf numFmtId="0" fontId="63" fillId="0" borderId="0" xfId="0" applyFont="1" applyAlignment="1" applyProtection="1">
      <alignment horizontal="right"/>
      <protection hidden="1"/>
    </xf>
    <xf numFmtId="0" fontId="33" fillId="0" borderId="0" xfId="0" applyFont="1" applyAlignment="1" applyProtection="1">
      <alignment horizontal="right" vertical="center"/>
      <protection hidden="1"/>
    </xf>
    <xf numFmtId="0" fontId="38" fillId="0" borderId="0" xfId="0" applyFont="1" applyProtection="1">
      <protection hidden="1"/>
    </xf>
    <xf numFmtId="4" fontId="51" fillId="0" borderId="0" xfId="43" applyNumberFormat="1" applyFont="1" applyAlignment="1" applyProtection="1">
      <alignment horizontal="center"/>
      <protection hidden="1"/>
    </xf>
    <xf numFmtId="0" fontId="51" fillId="0" borderId="0" xfId="43" applyFont="1" applyAlignment="1" applyProtection="1">
      <alignment horizontal="left"/>
      <protection hidden="1"/>
    </xf>
    <xf numFmtId="0" fontId="50" fillId="0" borderId="0" xfId="0" applyFont="1" applyAlignment="1" applyProtection="1">
      <alignment horizontal="center"/>
      <protection hidden="1"/>
    </xf>
    <xf numFmtId="0" fontId="72" fillId="0" borderId="0" xfId="0" applyFont="1" applyAlignment="1" applyProtection="1">
      <alignment horizontal="center"/>
      <protection hidden="1"/>
    </xf>
    <xf numFmtId="0" fontId="72" fillId="0" borderId="0" xfId="0" applyFont="1" applyAlignment="1" applyProtection="1">
      <alignment vertical="center"/>
      <protection hidden="1"/>
    </xf>
    <xf numFmtId="0" fontId="61" fillId="0" borderId="0" xfId="0" applyFont="1" applyProtection="1">
      <protection hidden="1"/>
    </xf>
    <xf numFmtId="0" fontId="72" fillId="0" borderId="0" xfId="0" applyFont="1" applyAlignment="1" applyProtection="1">
      <alignment horizontal="center" vertical="center"/>
      <protection hidden="1"/>
    </xf>
    <xf numFmtId="0" fontId="50" fillId="0" borderId="28" xfId="0" applyFont="1" applyBorder="1" applyProtection="1">
      <protection hidden="1"/>
    </xf>
    <xf numFmtId="0" fontId="77" fillId="0" borderId="0" xfId="0" applyFont="1" applyProtection="1">
      <protection hidden="1"/>
    </xf>
    <xf numFmtId="0" fontId="78" fillId="0" borderId="0" xfId="0" applyFont="1" applyProtection="1">
      <protection hidden="1"/>
    </xf>
    <xf numFmtId="0" fontId="79" fillId="0" borderId="0" xfId="0" applyFont="1" applyProtection="1">
      <protection hidden="1"/>
    </xf>
    <xf numFmtId="0" fontId="56" fillId="42" borderId="0" xfId="0" applyFont="1" applyFill="1" applyAlignment="1" applyProtection="1">
      <alignment horizontal="center"/>
      <protection hidden="1"/>
    </xf>
    <xf numFmtId="0" fontId="50" fillId="41" borderId="0" xfId="0" applyFont="1" applyFill="1" applyAlignment="1" applyProtection="1">
      <alignment horizontal="center" wrapText="1"/>
      <protection hidden="1"/>
    </xf>
    <xf numFmtId="0" fontId="50" fillId="0" borderId="0" xfId="0" applyFont="1" applyAlignment="1" applyProtection="1">
      <alignment horizontal="justify" vertical="center"/>
      <protection hidden="1"/>
    </xf>
    <xf numFmtId="0" fontId="50" fillId="0" borderId="29" xfId="0" applyFont="1" applyBorder="1" applyProtection="1">
      <protection hidden="1"/>
    </xf>
    <xf numFmtId="0" fontId="50" fillId="0" borderId="30" xfId="0" applyFont="1" applyBorder="1" applyProtection="1">
      <protection hidden="1"/>
    </xf>
    <xf numFmtId="0" fontId="50" fillId="0" borderId="27" xfId="0" applyFont="1" applyBorder="1" applyProtection="1">
      <protection hidden="1"/>
    </xf>
    <xf numFmtId="0" fontId="36" fillId="0" borderId="0" xfId="0" applyFont="1" applyAlignment="1" applyProtection="1">
      <alignment horizontal="right"/>
      <protection hidden="1"/>
    </xf>
    <xf numFmtId="0" fontId="50" fillId="0" borderId="31" xfId="0" applyFont="1" applyBorder="1" applyProtection="1">
      <protection hidden="1"/>
    </xf>
    <xf numFmtId="0" fontId="50" fillId="0" borderId="32" xfId="0" applyFont="1" applyBorder="1" applyProtection="1">
      <protection hidden="1"/>
    </xf>
    <xf numFmtId="0" fontId="50" fillId="0" borderId="33" xfId="0" applyFont="1" applyBorder="1" applyProtection="1">
      <protection hidden="1"/>
    </xf>
    <xf numFmtId="0" fontId="54" fillId="0" borderId="0" xfId="0" quotePrefix="1" applyFont="1" applyAlignment="1" applyProtection="1">
      <alignment vertical="center" wrapText="1"/>
      <protection hidden="1"/>
    </xf>
    <xf numFmtId="0" fontId="65" fillId="0" borderId="0" xfId="0" quotePrefix="1" applyFont="1" applyAlignment="1" applyProtection="1">
      <alignment vertical="center" wrapText="1"/>
      <protection hidden="1"/>
    </xf>
    <xf numFmtId="0" fontId="51" fillId="0" borderId="0" xfId="0" quotePrefix="1" applyFont="1" applyAlignment="1" applyProtection="1">
      <alignment vertical="center" wrapText="1"/>
      <protection hidden="1"/>
    </xf>
    <xf numFmtId="0" fontId="66" fillId="0" borderId="0" xfId="43" quotePrefix="1" applyFont="1" applyAlignment="1" applyProtection="1">
      <alignment vertical="center" wrapText="1"/>
      <protection hidden="1"/>
    </xf>
    <xf numFmtId="0" fontId="51" fillId="0" borderId="0" xfId="50" applyFont="1" applyAlignment="1" applyProtection="1">
      <alignment wrapText="1"/>
      <protection hidden="1"/>
    </xf>
    <xf numFmtId="0" fontId="65" fillId="0" borderId="0" xfId="50" applyFont="1" applyAlignment="1" applyProtection="1">
      <alignment wrapText="1"/>
      <protection hidden="1"/>
    </xf>
    <xf numFmtId="0" fontId="71" fillId="0" borderId="0" xfId="0" applyFont="1" applyProtection="1">
      <protection hidden="1"/>
    </xf>
    <xf numFmtId="0" fontId="70" fillId="0" borderId="0" xfId="43" applyFont="1" applyProtection="1">
      <protection hidden="1"/>
    </xf>
    <xf numFmtId="0" fontId="71" fillId="0" borderId="0" xfId="43" applyFont="1" applyProtection="1">
      <protection hidden="1"/>
    </xf>
    <xf numFmtId="0" fontId="80" fillId="0" borderId="0" xfId="0" applyFont="1" applyAlignment="1" applyProtection="1">
      <alignment horizontal="center" wrapText="1"/>
      <protection hidden="1"/>
    </xf>
    <xf numFmtId="0" fontId="51" fillId="41" borderId="0" xfId="0" applyFont="1" applyFill="1" applyAlignment="1" applyProtection="1">
      <alignment horizontal="center" vertical="center"/>
      <protection hidden="1"/>
    </xf>
    <xf numFmtId="0" fontId="51" fillId="0" borderId="0" xfId="49" applyFont="1" applyAlignment="1" applyProtection="1">
      <alignment vertical="center"/>
      <protection hidden="1"/>
    </xf>
    <xf numFmtId="0" fontId="50" fillId="0" borderId="0" xfId="43" applyFont="1" applyAlignment="1" applyProtection="1">
      <alignment horizontal="left" vertical="center"/>
      <protection hidden="1"/>
    </xf>
    <xf numFmtId="0" fontId="70" fillId="0" borderId="0" xfId="43" applyFont="1" applyAlignment="1" applyProtection="1">
      <alignment horizontal="left" vertical="center"/>
      <protection hidden="1"/>
    </xf>
    <xf numFmtId="0" fontId="66" fillId="0" borderId="0" xfId="43" applyFont="1" applyAlignment="1" applyProtection="1">
      <alignment horizontal="left" wrapText="1"/>
      <protection hidden="1"/>
    </xf>
    <xf numFmtId="0" fontId="50" fillId="0" borderId="34" xfId="0" applyFont="1" applyBorder="1" applyProtection="1">
      <protection hidden="1"/>
    </xf>
    <xf numFmtId="0" fontId="50" fillId="0" borderId="35" xfId="0" applyFont="1" applyBorder="1" applyProtection="1">
      <protection hidden="1"/>
    </xf>
    <xf numFmtId="0" fontId="50" fillId="0" borderId="36" xfId="0" applyFont="1" applyBorder="1" applyProtection="1">
      <protection hidden="1"/>
    </xf>
    <xf numFmtId="165" fontId="51" fillId="0" borderId="0" xfId="0" applyNumberFormat="1" applyFont="1" applyAlignment="1" applyProtection="1">
      <alignment horizontal="left"/>
      <protection hidden="1"/>
    </xf>
    <xf numFmtId="0" fontId="72" fillId="0" borderId="0" xfId="0" applyFont="1" applyAlignment="1" applyProtection="1">
      <alignment horizontal="left" vertical="center"/>
      <protection hidden="1"/>
    </xf>
    <xf numFmtId="0" fontId="72" fillId="0" borderId="0" xfId="43" applyFont="1" applyAlignment="1" applyProtection="1">
      <alignment horizontal="left" vertical="center"/>
      <protection hidden="1"/>
    </xf>
    <xf numFmtId="0" fontId="50" fillId="0" borderId="27" xfId="0" applyFont="1" applyBorder="1" applyAlignment="1" applyProtection="1">
      <alignment horizontal="left"/>
      <protection hidden="1"/>
    </xf>
    <xf numFmtId="0" fontId="50" fillId="0" borderId="28" xfId="0" applyFont="1" applyBorder="1" applyAlignment="1" applyProtection="1">
      <alignment horizontal="left"/>
      <protection hidden="1"/>
    </xf>
    <xf numFmtId="0" fontId="50" fillId="0" borderId="0" xfId="0" applyFont="1" applyAlignment="1" applyProtection="1">
      <alignment horizontal="left" vertical="center"/>
      <protection hidden="1"/>
    </xf>
    <xf numFmtId="0" fontId="51" fillId="41" borderId="0" xfId="50" applyFont="1" applyFill="1" applyAlignment="1" applyProtection="1">
      <alignment horizontal="center" vertical="center" wrapText="1"/>
      <protection hidden="1"/>
    </xf>
    <xf numFmtId="0" fontId="50" fillId="0" borderId="0" xfId="43" applyFont="1" applyAlignment="1" applyProtection="1">
      <alignment vertical="center" wrapText="1"/>
      <protection hidden="1"/>
    </xf>
    <xf numFmtId="0" fontId="70" fillId="0" borderId="0" xfId="43" applyFont="1" applyAlignment="1" applyProtection="1">
      <alignment vertical="center" wrapText="1"/>
      <protection hidden="1"/>
    </xf>
    <xf numFmtId="0" fontId="63" fillId="0" borderId="0" xfId="0" applyFont="1" applyAlignment="1" applyProtection="1">
      <alignment horizontal="center" vertical="center"/>
      <protection hidden="1"/>
    </xf>
    <xf numFmtId="0" fontId="56" fillId="0" borderId="0" xfId="0" applyFont="1" applyAlignment="1" applyProtection="1">
      <alignment horizontal="right"/>
      <protection hidden="1"/>
    </xf>
    <xf numFmtId="0" fontId="81" fillId="0" borderId="0" xfId="43" applyFont="1" applyAlignment="1" applyProtection="1">
      <alignment horizontal="center"/>
      <protection hidden="1"/>
    </xf>
    <xf numFmtId="0" fontId="51" fillId="0" borderId="13" xfId="43" applyFont="1" applyBorder="1" applyAlignment="1" applyProtection="1">
      <alignment wrapText="1"/>
      <protection hidden="1"/>
    </xf>
    <xf numFmtId="0" fontId="51" fillId="0" borderId="13" xfId="43" applyFont="1" applyBorder="1" applyProtection="1">
      <protection hidden="1"/>
    </xf>
    <xf numFmtId="0" fontId="51" fillId="0" borderId="13" xfId="0" applyFont="1" applyBorder="1" applyProtection="1">
      <protection hidden="1"/>
    </xf>
    <xf numFmtId="0" fontId="51" fillId="43" borderId="13" xfId="43" applyFont="1" applyFill="1" applyBorder="1" applyProtection="1">
      <protection hidden="1"/>
    </xf>
    <xf numFmtId="0" fontId="51" fillId="43" borderId="13" xfId="0" applyFont="1" applyFill="1" applyBorder="1" applyProtection="1">
      <protection hidden="1"/>
    </xf>
    <xf numFmtId="0" fontId="51" fillId="44" borderId="13" xfId="43" applyFont="1" applyFill="1" applyBorder="1" applyProtection="1">
      <protection hidden="1"/>
    </xf>
    <xf numFmtId="0" fontId="51" fillId="44" borderId="14" xfId="0" applyFont="1" applyFill="1" applyBorder="1" applyProtection="1">
      <protection hidden="1"/>
    </xf>
    <xf numFmtId="0" fontId="54" fillId="0" borderId="0" xfId="43" applyFont="1" applyProtection="1">
      <protection hidden="1"/>
    </xf>
    <xf numFmtId="0" fontId="81" fillId="0" borderId="0" xfId="43" applyFont="1" applyProtection="1">
      <protection hidden="1"/>
    </xf>
    <xf numFmtId="0" fontId="56" fillId="0" borderId="0" xfId="0" applyFont="1" applyAlignment="1" applyProtection="1">
      <alignment horizontal="right" vertical="center"/>
      <protection hidden="1"/>
    </xf>
    <xf numFmtId="164" fontId="64" fillId="0" borderId="0" xfId="0" applyNumberFormat="1" applyFont="1" applyAlignment="1" applyProtection="1">
      <alignment horizontal="center" vertical="center"/>
      <protection hidden="1"/>
    </xf>
    <xf numFmtId="3" fontId="30" fillId="0" borderId="0" xfId="43" applyNumberFormat="1" applyFont="1" applyAlignment="1" applyProtection="1">
      <alignment horizontal="center"/>
      <protection hidden="1"/>
    </xf>
    <xf numFmtId="3" fontId="82" fillId="0" borderId="0" xfId="0" applyNumberFormat="1" applyFont="1" applyAlignment="1">
      <alignment horizontal="center"/>
    </xf>
    <xf numFmtId="0" fontId="31" fillId="0" borderId="0" xfId="0" applyFont="1" applyAlignment="1" applyProtection="1">
      <alignment horizontal="center" vertical="center"/>
      <protection hidden="1"/>
    </xf>
    <xf numFmtId="0" fontId="31" fillId="0" borderId="0" xfId="43" applyFont="1" applyAlignment="1" applyProtection="1">
      <alignment horizontal="center" vertical="center"/>
      <protection hidden="1"/>
    </xf>
    <xf numFmtId="0" fontId="34" fillId="0" borderId="0" xfId="43" applyFont="1" applyAlignment="1" applyProtection="1">
      <alignment horizontal="center"/>
      <protection hidden="1"/>
    </xf>
    <xf numFmtId="3" fontId="30" fillId="0" borderId="0" xfId="0" applyNumberFormat="1" applyFont="1" applyAlignment="1" applyProtection="1">
      <alignment horizontal="center"/>
      <protection hidden="1"/>
    </xf>
    <xf numFmtId="0" fontId="56" fillId="0" borderId="0" xfId="0" applyFont="1" applyAlignment="1" applyProtection="1">
      <alignment horizontal="left" vertical="center"/>
      <protection hidden="1"/>
    </xf>
    <xf numFmtId="0" fontId="50" fillId="0" borderId="0" xfId="0" applyFont="1" applyAlignment="1" applyProtection="1">
      <alignment horizontal="center" vertical="center"/>
      <protection hidden="1"/>
    </xf>
    <xf numFmtId="0" fontId="51" fillId="41" borderId="0" xfId="0" applyFont="1" applyFill="1" applyAlignment="1" applyProtection="1">
      <alignment horizontal="center" vertical="center" wrapText="1"/>
      <protection hidden="1"/>
    </xf>
    <xf numFmtId="2" fontId="83" fillId="0" borderId="0" xfId="0" applyNumberFormat="1" applyFont="1" applyAlignment="1" applyProtection="1">
      <alignment horizontal="center"/>
      <protection hidden="1"/>
    </xf>
    <xf numFmtId="2" fontId="51" fillId="0" borderId="0" xfId="0" applyNumberFormat="1" applyFont="1" applyAlignment="1" applyProtection="1">
      <alignment horizontal="left"/>
      <protection hidden="1"/>
    </xf>
    <xf numFmtId="0" fontId="51" fillId="0" borderId="0" xfId="50" applyFont="1" applyAlignment="1" applyProtection="1">
      <alignment vertical="center" wrapText="1"/>
      <protection hidden="1"/>
    </xf>
    <xf numFmtId="0" fontId="65" fillId="0" borderId="0" xfId="50" applyFont="1" applyAlignment="1" applyProtection="1">
      <alignment vertical="center"/>
      <protection hidden="1"/>
    </xf>
    <xf numFmtId="0" fontId="51" fillId="0" borderId="0" xfId="50" applyFont="1" applyAlignment="1" applyProtection="1">
      <alignment vertical="center"/>
      <protection hidden="1"/>
    </xf>
    <xf numFmtId="0" fontId="51" fillId="0" borderId="13" xfId="0" applyFont="1" applyBorder="1" applyAlignment="1" applyProtection="1">
      <alignment vertical="center"/>
      <protection hidden="1"/>
    </xf>
    <xf numFmtId="0" fontId="51" fillId="43" borderId="13" xfId="50" applyFont="1" applyFill="1" applyBorder="1" applyAlignment="1" applyProtection="1">
      <alignment vertical="center"/>
      <protection hidden="1"/>
    </xf>
    <xf numFmtId="0" fontId="51" fillId="43" borderId="13" xfId="0" applyFont="1" applyFill="1" applyBorder="1" applyAlignment="1" applyProtection="1">
      <alignment vertical="center"/>
      <protection hidden="1"/>
    </xf>
    <xf numFmtId="0" fontId="51" fillId="44" borderId="13" xfId="50" applyFont="1" applyFill="1" applyBorder="1" applyAlignment="1" applyProtection="1">
      <alignment vertical="center"/>
      <protection hidden="1"/>
    </xf>
    <xf numFmtId="0" fontId="51" fillId="44" borderId="14" xfId="50" applyFont="1" applyFill="1" applyBorder="1" applyAlignment="1" applyProtection="1">
      <alignment vertical="center"/>
      <protection hidden="1"/>
    </xf>
    <xf numFmtId="0" fontId="54" fillId="0" borderId="0" xfId="0" applyFont="1" applyAlignment="1" applyProtection="1">
      <alignment vertical="center"/>
      <protection hidden="1"/>
    </xf>
    <xf numFmtId="0" fontId="30" fillId="0" borderId="0" xfId="50" applyFont="1" applyAlignment="1" applyProtection="1">
      <alignment horizontal="right" vertical="center"/>
      <protection hidden="1"/>
    </xf>
    <xf numFmtId="0" fontId="71" fillId="0" borderId="0" xfId="0" applyFont="1" applyAlignment="1" applyProtection="1">
      <alignment wrapText="1"/>
      <protection hidden="1"/>
    </xf>
    <xf numFmtId="0" fontId="65" fillId="0" borderId="0" xfId="0" applyFont="1" applyProtection="1">
      <protection hidden="1"/>
    </xf>
    <xf numFmtId="0" fontId="66" fillId="0" borderId="0" xfId="0" applyFont="1" applyProtection="1">
      <protection hidden="1"/>
    </xf>
    <xf numFmtId="0" fontId="51" fillId="0" borderId="0" xfId="0" applyFont="1" applyAlignment="1" applyProtection="1">
      <alignment horizontal="right"/>
      <protection hidden="1"/>
    </xf>
    <xf numFmtId="0" fontId="0" fillId="0" borderId="0" xfId="0" applyProtection="1">
      <protection hidden="1"/>
    </xf>
    <xf numFmtId="0" fontId="84" fillId="0" borderId="0" xfId="0" applyFont="1" applyProtection="1">
      <protection hidden="1"/>
    </xf>
    <xf numFmtId="9" fontId="85" fillId="0" borderId="0" xfId="0" applyNumberFormat="1" applyFont="1" applyAlignment="1" applyProtection="1">
      <alignment horizontal="center"/>
      <protection hidden="1"/>
    </xf>
    <xf numFmtId="4" fontId="85" fillId="0" borderId="0" xfId="0" applyNumberFormat="1" applyFont="1" applyProtection="1">
      <protection hidden="1"/>
    </xf>
    <xf numFmtId="9" fontId="85" fillId="0" borderId="0" xfId="0" applyNumberFormat="1" applyFont="1" applyAlignment="1" applyProtection="1">
      <alignment horizontal="center" vertical="center"/>
      <protection hidden="1"/>
    </xf>
    <xf numFmtId="0" fontId="65" fillId="0" borderId="0" xfId="43" applyFont="1" applyAlignment="1" applyProtection="1">
      <alignment vertical="center" wrapText="1"/>
      <protection hidden="1"/>
    </xf>
    <xf numFmtId="0" fontId="54" fillId="0" borderId="0" xfId="43" applyFont="1" applyAlignment="1" applyProtection="1">
      <alignment vertical="center" wrapText="1"/>
      <protection hidden="1"/>
    </xf>
    <xf numFmtId="0" fontId="51" fillId="0" borderId="0" xfId="47" applyFont="1" applyAlignment="1" applyProtection="1">
      <alignment horizontal="justify" vertical="center"/>
      <protection hidden="1"/>
    </xf>
    <xf numFmtId="0" fontId="51" fillId="0" borderId="37" xfId="0" applyFont="1" applyBorder="1" applyAlignment="1" applyProtection="1">
      <alignment horizontal="center" vertical="center"/>
      <protection hidden="1"/>
    </xf>
    <xf numFmtId="0" fontId="31" fillId="0" borderId="37" xfId="0" applyFont="1" applyBorder="1" applyProtection="1">
      <protection hidden="1"/>
    </xf>
    <xf numFmtId="0" fontId="51" fillId="0" borderId="38" xfId="0" applyFont="1" applyBorder="1" applyAlignment="1" applyProtection="1">
      <alignment horizontal="center" vertical="center"/>
      <protection hidden="1"/>
    </xf>
    <xf numFmtId="0" fontId="64" fillId="0" borderId="38" xfId="0" applyFont="1" applyBorder="1" applyAlignment="1" applyProtection="1">
      <alignment horizontal="right" wrapText="1"/>
      <protection hidden="1"/>
    </xf>
    <xf numFmtId="0" fontId="51" fillId="0" borderId="38" xfId="43" applyFont="1" applyBorder="1" applyAlignment="1" applyProtection="1">
      <alignment horizontal="left"/>
      <protection hidden="1"/>
    </xf>
    <xf numFmtId="0" fontId="34" fillId="0" borderId="38" xfId="43" applyFont="1" applyBorder="1" applyAlignment="1" applyProtection="1">
      <alignment horizontal="left"/>
      <protection hidden="1"/>
    </xf>
    <xf numFmtId="4" fontId="51" fillId="0" borderId="38" xfId="43" applyNumberFormat="1" applyFont="1" applyBorder="1" applyAlignment="1" applyProtection="1">
      <alignment horizontal="center"/>
      <protection hidden="1"/>
    </xf>
    <xf numFmtId="0" fontId="31" fillId="0" borderId="38" xfId="43" applyFont="1" applyBorder="1" applyProtection="1">
      <protection hidden="1"/>
    </xf>
    <xf numFmtId="0" fontId="31" fillId="0" borderId="38" xfId="0" applyFont="1" applyBorder="1" applyProtection="1">
      <protection hidden="1"/>
    </xf>
    <xf numFmtId="9" fontId="86" fillId="0" borderId="0" xfId="0" applyNumberFormat="1" applyFont="1" applyAlignment="1" applyProtection="1">
      <alignment horizontal="center" vertical="center"/>
      <protection hidden="1"/>
    </xf>
    <xf numFmtId="0" fontId="87" fillId="43" borderId="0" xfId="37" applyFont="1" applyFill="1" applyBorder="1" applyAlignment="1" applyProtection="1">
      <alignment horizontal="center" vertical="center"/>
      <protection locked="0" hidden="1"/>
    </xf>
    <xf numFmtId="0" fontId="34" fillId="0" borderId="39" xfId="43" applyFont="1" applyBorder="1" applyAlignment="1" applyProtection="1">
      <alignment horizontal="center"/>
      <protection locked="0" hidden="1"/>
    </xf>
    <xf numFmtId="3" fontId="34" fillId="0" borderId="39" xfId="0" applyNumberFormat="1" applyFont="1" applyBorder="1" applyAlignment="1" applyProtection="1">
      <alignment horizontal="center" vertical="center"/>
      <protection locked="0" hidden="1"/>
    </xf>
    <xf numFmtId="0" fontId="34" fillId="0" borderId="39" xfId="0" applyFont="1" applyBorder="1" applyAlignment="1" applyProtection="1">
      <alignment horizontal="center"/>
      <protection locked="0" hidden="1"/>
    </xf>
    <xf numFmtId="0" fontId="51" fillId="0" borderId="0" xfId="48" applyFont="1" applyAlignment="1" applyProtection="1">
      <alignment horizontal="left" vertical="center"/>
      <protection hidden="1"/>
    </xf>
    <xf numFmtId="0" fontId="88" fillId="0" borderId="40" xfId="37" applyFont="1" applyFill="1" applyBorder="1" applyAlignment="1" applyProtection="1">
      <alignment vertical="center"/>
      <protection hidden="1"/>
    </xf>
    <xf numFmtId="0" fontId="72" fillId="42" borderId="15" xfId="0" applyFont="1" applyFill="1" applyBorder="1" applyAlignment="1" applyProtection="1">
      <alignment horizontal="center" vertical="center"/>
      <protection hidden="1"/>
    </xf>
    <xf numFmtId="0" fontId="68" fillId="0" borderId="0" xfId="52" applyFont="1" applyAlignment="1" applyProtection="1">
      <alignment vertical="center" wrapText="1"/>
      <protection hidden="1"/>
    </xf>
    <xf numFmtId="0" fontId="51" fillId="0" borderId="0" xfId="43" applyFont="1" applyAlignment="1" applyProtection="1">
      <alignment vertical="center" wrapText="1"/>
      <protection hidden="1"/>
    </xf>
    <xf numFmtId="0" fontId="56" fillId="43" borderId="0" xfId="0" applyFont="1" applyFill="1" applyAlignment="1" applyProtection="1">
      <alignment horizontal="center" vertical="center" wrapText="1"/>
      <protection hidden="1"/>
    </xf>
    <xf numFmtId="0" fontId="56" fillId="43" borderId="0" xfId="0" applyFont="1" applyFill="1" applyAlignment="1" applyProtection="1">
      <alignment vertical="center" wrapText="1"/>
      <protection hidden="1"/>
    </xf>
    <xf numFmtId="0" fontId="36" fillId="0" borderId="0" xfId="0" applyFont="1" applyProtection="1">
      <protection locked="0" hidden="1"/>
    </xf>
    <xf numFmtId="0" fontId="51" fillId="0" borderId="0" xfId="0" applyFont="1" applyAlignment="1" applyProtection="1">
      <alignment horizontal="justify" vertical="center" wrapText="1"/>
      <protection hidden="1"/>
    </xf>
    <xf numFmtId="0" fontId="65" fillId="0" borderId="0" xfId="0" applyFont="1" applyAlignment="1" applyProtection="1">
      <alignment horizontal="justify" vertical="center" wrapText="1"/>
      <protection hidden="1"/>
    </xf>
    <xf numFmtId="0" fontId="68" fillId="0" borderId="0" xfId="0" applyFont="1" applyAlignment="1" applyProtection="1">
      <alignment horizontal="justify" vertical="center"/>
      <protection hidden="1"/>
    </xf>
    <xf numFmtId="0" fontId="68" fillId="0" borderId="0" xfId="0" applyFont="1" applyAlignment="1" applyProtection="1">
      <alignment horizontal="justify" vertical="center" wrapText="1"/>
      <protection hidden="1"/>
    </xf>
    <xf numFmtId="0" fontId="31" fillId="0" borderId="37" xfId="43" applyFont="1" applyBorder="1" applyProtection="1">
      <protection hidden="1"/>
    </xf>
    <xf numFmtId="0" fontId="51" fillId="0" borderId="37" xfId="0" applyFont="1" applyBorder="1" applyProtection="1">
      <protection hidden="1"/>
    </xf>
    <xf numFmtId="0" fontId="63" fillId="0" borderId="0" xfId="43" applyFont="1" applyAlignment="1" applyProtection="1">
      <alignment horizontal="center" vertical="center"/>
      <protection hidden="1"/>
    </xf>
    <xf numFmtId="0" fontId="51" fillId="0" borderId="0" xfId="43" applyFont="1" applyAlignment="1" applyProtection="1">
      <alignment horizontal="center"/>
      <protection hidden="1"/>
    </xf>
    <xf numFmtId="0" fontId="63" fillId="0" borderId="0" xfId="43" applyFont="1" applyAlignment="1" applyProtection="1">
      <alignment horizontal="center"/>
      <protection hidden="1"/>
    </xf>
    <xf numFmtId="0" fontId="56" fillId="0" borderId="0" xfId="0" applyFont="1" applyAlignment="1" applyProtection="1">
      <alignment horizontal="center" vertical="top"/>
      <protection hidden="1"/>
    </xf>
    <xf numFmtId="0" fontId="51" fillId="0" borderId="0" xfId="0" applyFont="1" applyAlignment="1" applyProtection="1">
      <alignment horizontal="center"/>
      <protection hidden="1"/>
    </xf>
    <xf numFmtId="0" fontId="54" fillId="0" borderId="41" xfId="0" applyFont="1" applyBorder="1" applyAlignment="1" applyProtection="1">
      <alignment vertical="top"/>
      <protection hidden="1"/>
    </xf>
    <xf numFmtId="0" fontId="54" fillId="0" borderId="38" xfId="0" applyFont="1" applyBorder="1" applyProtection="1">
      <protection hidden="1"/>
    </xf>
    <xf numFmtId="0" fontId="54" fillId="0" borderId="42" xfId="0" applyFont="1" applyBorder="1" applyAlignment="1" applyProtection="1">
      <alignment vertical="top"/>
      <protection hidden="1"/>
    </xf>
    <xf numFmtId="0" fontId="85" fillId="0" borderId="43" xfId="0" applyFont="1" applyBorder="1" applyAlignment="1" applyProtection="1">
      <alignment vertical="top"/>
      <protection hidden="1"/>
    </xf>
    <xf numFmtId="0" fontId="31" fillId="0" borderId="44" xfId="0" applyFont="1" applyBorder="1" applyProtection="1">
      <protection hidden="1"/>
    </xf>
    <xf numFmtId="0" fontId="54" fillId="0" borderId="43" xfId="0" applyFont="1" applyBorder="1" applyAlignment="1" applyProtection="1">
      <alignment vertical="top"/>
      <protection hidden="1"/>
    </xf>
    <xf numFmtId="0" fontId="56" fillId="0" borderId="37" xfId="0" applyFont="1" applyBorder="1" applyAlignment="1" applyProtection="1">
      <alignment vertical="center"/>
      <protection hidden="1"/>
    </xf>
    <xf numFmtId="9" fontId="86" fillId="0" borderId="37" xfId="0" applyNumberFormat="1" applyFont="1" applyBorder="1" applyAlignment="1" applyProtection="1">
      <alignment horizontal="center" vertical="center"/>
      <protection hidden="1"/>
    </xf>
    <xf numFmtId="4" fontId="72" fillId="0" borderId="37" xfId="0" applyNumberFormat="1" applyFont="1" applyBorder="1" applyProtection="1">
      <protection hidden="1"/>
    </xf>
    <xf numFmtId="0" fontId="54" fillId="0" borderId="45" xfId="0" applyFont="1" applyBorder="1" applyAlignment="1" applyProtection="1">
      <alignment vertical="top"/>
      <protection hidden="1"/>
    </xf>
    <xf numFmtId="0" fontId="51" fillId="0" borderId="38" xfId="0" applyFont="1" applyBorder="1" applyAlignment="1" applyProtection="1">
      <alignment vertical="center"/>
      <protection hidden="1"/>
    </xf>
    <xf numFmtId="0" fontId="51" fillId="0" borderId="42" xfId="0" applyFont="1" applyBorder="1" applyAlignment="1" applyProtection="1">
      <alignment vertical="center"/>
      <protection hidden="1"/>
    </xf>
    <xf numFmtId="0" fontId="50" fillId="0" borderId="0" xfId="37" applyFont="1" applyFill="1" applyBorder="1" applyAlignment="1" applyProtection="1">
      <alignment vertical="center"/>
      <protection hidden="1"/>
    </xf>
    <xf numFmtId="0" fontId="50" fillId="0" borderId="0" xfId="0" applyFont="1" applyAlignment="1" applyProtection="1">
      <alignment horizontal="right" vertical="center"/>
      <protection hidden="1"/>
    </xf>
    <xf numFmtId="0" fontId="89" fillId="0" borderId="0" xfId="0" applyFont="1" applyAlignment="1" applyProtection="1">
      <alignment vertical="center"/>
      <protection hidden="1"/>
    </xf>
    <xf numFmtId="0" fontId="90" fillId="0" borderId="0" xfId="0" applyFont="1" applyProtection="1">
      <protection hidden="1"/>
    </xf>
    <xf numFmtId="0" fontId="30" fillId="0" borderId="0" xfId="0" applyFont="1" applyAlignment="1" applyProtection="1">
      <alignment horizontal="center" vertical="center"/>
      <protection hidden="1"/>
    </xf>
    <xf numFmtId="0" fontId="63" fillId="0" borderId="0" xfId="0" applyFont="1" applyAlignment="1" applyProtection="1">
      <alignment vertical="center"/>
      <protection hidden="1"/>
    </xf>
    <xf numFmtId="0" fontId="36" fillId="0" borderId="0" xfId="0" applyFont="1" applyAlignment="1" applyProtection="1">
      <alignment horizontal="right" vertical="center"/>
      <protection hidden="1"/>
    </xf>
    <xf numFmtId="0" fontId="88" fillId="0" borderId="0" xfId="37" applyFont="1" applyFill="1" applyBorder="1" applyAlignment="1" applyProtection="1">
      <alignment vertical="center"/>
      <protection hidden="1"/>
    </xf>
    <xf numFmtId="0" fontId="51" fillId="0" borderId="43" xfId="0" applyFont="1" applyBorder="1" applyAlignment="1" applyProtection="1">
      <alignment vertical="center"/>
      <protection hidden="1"/>
    </xf>
    <xf numFmtId="0" fontId="31" fillId="0" borderId="42" xfId="0" applyFont="1" applyBorder="1" applyAlignment="1" applyProtection="1">
      <alignment horizontal="center" vertical="top"/>
      <protection hidden="1"/>
    </xf>
    <xf numFmtId="0" fontId="91" fillId="0" borderId="29" xfId="0" applyFont="1" applyBorder="1" applyAlignment="1" applyProtection="1">
      <alignment vertical="center"/>
      <protection hidden="1"/>
    </xf>
    <xf numFmtId="0" fontId="51" fillId="0" borderId="26" xfId="0" applyFont="1" applyBorder="1" applyAlignment="1" applyProtection="1">
      <alignment vertical="center"/>
      <protection hidden="1"/>
    </xf>
    <xf numFmtId="0" fontId="92" fillId="0" borderId="26" xfId="0" applyFont="1" applyBorder="1" applyAlignment="1" applyProtection="1">
      <alignment horizontal="right" vertical="center"/>
      <protection hidden="1"/>
    </xf>
    <xf numFmtId="0" fontId="92" fillId="0" borderId="26" xfId="0" applyFont="1" applyBorder="1" applyAlignment="1" applyProtection="1">
      <alignment vertical="center"/>
      <protection hidden="1"/>
    </xf>
    <xf numFmtId="0" fontId="29" fillId="0" borderId="26" xfId="0" applyFont="1" applyBorder="1" applyProtection="1">
      <protection hidden="1"/>
    </xf>
    <xf numFmtId="0" fontId="56" fillId="43" borderId="27" xfId="0" applyFont="1" applyFill="1" applyBorder="1" applyAlignment="1" applyProtection="1">
      <alignment horizontal="center" vertical="center" wrapText="1"/>
      <protection hidden="1"/>
    </xf>
    <xf numFmtId="0" fontId="91" fillId="0" borderId="27" xfId="0" applyFont="1" applyBorder="1" applyAlignment="1" applyProtection="1">
      <alignment horizontal="center" vertical="justify"/>
      <protection hidden="1"/>
    </xf>
    <xf numFmtId="0" fontId="33" fillId="0" borderId="27" xfId="0" applyFont="1" applyBorder="1" applyProtection="1">
      <protection hidden="1"/>
    </xf>
    <xf numFmtId="0" fontId="33" fillId="0" borderId="46" xfId="0" applyFont="1" applyBorder="1" applyProtection="1">
      <protection hidden="1"/>
    </xf>
    <xf numFmtId="0" fontId="33" fillId="0" borderId="48" xfId="0" applyFont="1" applyBorder="1" applyProtection="1">
      <protection hidden="1"/>
    </xf>
    <xf numFmtId="0" fontId="79" fillId="0" borderId="27" xfId="0" applyFont="1" applyBorder="1" applyAlignment="1" applyProtection="1">
      <alignment textRotation="90" wrapText="1"/>
      <protection hidden="1"/>
    </xf>
    <xf numFmtId="0" fontId="91" fillId="0" borderId="27" xfId="0" applyFont="1" applyBorder="1" applyAlignment="1" applyProtection="1">
      <alignment textRotation="90" wrapText="1"/>
      <protection hidden="1"/>
    </xf>
    <xf numFmtId="0" fontId="55" fillId="0" borderId="27" xfId="0" applyFont="1" applyBorder="1" applyAlignment="1" applyProtection="1">
      <alignment vertical="center" textRotation="90"/>
      <protection hidden="1"/>
    </xf>
    <xf numFmtId="0" fontId="54" fillId="0" borderId="27" xfId="0" applyFont="1" applyBorder="1" applyProtection="1">
      <protection hidden="1"/>
    </xf>
    <xf numFmtId="0" fontId="93" fillId="0" borderId="27" xfId="0" applyFont="1" applyBorder="1" applyProtection="1">
      <protection hidden="1"/>
    </xf>
    <xf numFmtId="0" fontId="94" fillId="0" borderId="27" xfId="0" applyFont="1" applyBorder="1" applyAlignment="1" applyProtection="1">
      <alignment vertical="center" textRotation="90"/>
      <protection hidden="1"/>
    </xf>
    <xf numFmtId="0" fontId="91" fillId="0" borderId="27" xfId="0" applyFont="1" applyBorder="1" applyAlignment="1" applyProtection="1">
      <alignment vertical="center" textRotation="90"/>
      <protection hidden="1"/>
    </xf>
    <xf numFmtId="0" fontId="79" fillId="0" borderId="27" xfId="0" applyFont="1" applyBorder="1" applyAlignment="1" applyProtection="1">
      <alignment vertical="center"/>
      <protection hidden="1"/>
    </xf>
    <xf numFmtId="0" fontId="79" fillId="0" borderId="31" xfId="0" applyFont="1" applyBorder="1" applyAlignment="1" applyProtection="1">
      <alignment vertical="center"/>
      <protection hidden="1"/>
    </xf>
    <xf numFmtId="0" fontId="51" fillId="0" borderId="32" xfId="0" applyFont="1" applyBorder="1" applyProtection="1">
      <protection hidden="1"/>
    </xf>
    <xf numFmtId="0" fontId="31" fillId="0" borderId="32" xfId="0" applyFont="1" applyBorder="1" applyProtection="1">
      <protection hidden="1"/>
    </xf>
    <xf numFmtId="0" fontId="51" fillId="0" borderId="32" xfId="0" applyFont="1" applyBorder="1" applyAlignment="1" applyProtection="1">
      <alignment vertical="center"/>
      <protection hidden="1"/>
    </xf>
    <xf numFmtId="0" fontId="51" fillId="0" borderId="32" xfId="0" applyFont="1" applyBorder="1" applyAlignment="1" applyProtection="1">
      <alignment horizontal="center" vertical="center"/>
      <protection hidden="1"/>
    </xf>
    <xf numFmtId="2" fontId="51" fillId="0" borderId="32" xfId="0" applyNumberFormat="1" applyFont="1" applyBorder="1" applyAlignment="1" applyProtection="1">
      <alignment horizontal="right" vertical="center"/>
      <protection hidden="1"/>
    </xf>
    <xf numFmtId="2" fontId="51" fillId="0" borderId="32" xfId="0" applyNumberFormat="1" applyFont="1" applyBorder="1" applyAlignment="1" applyProtection="1">
      <alignment vertical="center"/>
      <protection hidden="1"/>
    </xf>
    <xf numFmtId="0" fontId="30" fillId="0" borderId="32" xfId="0" applyFont="1" applyBorder="1" applyAlignment="1" applyProtection="1">
      <alignment horizontal="center"/>
      <protection hidden="1"/>
    </xf>
    <xf numFmtId="49" fontId="50" fillId="0" borderId="38" xfId="0" applyNumberFormat="1" applyFont="1" applyBorder="1" applyAlignment="1" applyProtection="1">
      <alignment vertical="center"/>
      <protection hidden="1"/>
    </xf>
    <xf numFmtId="49" fontId="50" fillId="0" borderId="0" xfId="0" applyNumberFormat="1" applyFont="1" applyAlignment="1" applyProtection="1">
      <alignment horizontal="left" vertical="center"/>
      <protection hidden="1"/>
    </xf>
    <xf numFmtId="0" fontId="95" fillId="0" borderId="0" xfId="37" applyFont="1" applyFill="1" applyBorder="1" applyAlignment="1" applyProtection="1">
      <alignment vertical="center"/>
      <protection hidden="1"/>
    </xf>
    <xf numFmtId="0" fontId="96" fillId="0" borderId="0" xfId="37" applyFont="1" applyFill="1" applyBorder="1" applyAlignment="1" applyProtection="1">
      <alignment vertical="center"/>
      <protection hidden="1"/>
    </xf>
    <xf numFmtId="0" fontId="97" fillId="0" borderId="32" xfId="37" applyFont="1" applyFill="1" applyBorder="1" applyAlignment="1" applyProtection="1">
      <alignment vertical="center"/>
      <protection hidden="1"/>
    </xf>
    <xf numFmtId="4" fontId="85" fillId="0" borderId="0" xfId="0" applyNumberFormat="1" applyFont="1" applyAlignment="1" applyProtection="1">
      <alignment horizontal="center"/>
      <protection hidden="1"/>
    </xf>
    <xf numFmtId="9" fontId="85" fillId="0" borderId="44" xfId="0" applyNumberFormat="1" applyFont="1" applyBorder="1" applyAlignment="1" applyProtection="1">
      <alignment horizontal="right" vertical="center"/>
      <protection hidden="1"/>
    </xf>
    <xf numFmtId="9" fontId="85" fillId="0" borderId="0" xfId="0" applyNumberFormat="1" applyFont="1" applyAlignment="1" applyProtection="1">
      <alignment horizontal="right" vertical="center"/>
      <protection hidden="1"/>
    </xf>
    <xf numFmtId="0" fontId="56" fillId="43" borderId="46" xfId="0" applyFont="1" applyFill="1" applyBorder="1" applyAlignment="1" applyProtection="1">
      <alignment horizontal="center" vertical="center" wrapText="1"/>
      <protection hidden="1"/>
    </xf>
    <xf numFmtId="0" fontId="56" fillId="43" borderId="37" xfId="0" applyFont="1" applyFill="1" applyBorder="1" applyAlignment="1" applyProtection="1">
      <alignment horizontal="center" vertical="center" wrapText="1"/>
      <protection hidden="1"/>
    </xf>
    <xf numFmtId="0" fontId="34" fillId="0" borderId="37" xfId="43" applyFont="1" applyBorder="1" applyAlignment="1" applyProtection="1">
      <alignment horizontal="left"/>
      <protection hidden="1"/>
    </xf>
    <xf numFmtId="0" fontId="64" fillId="0" borderId="37" xfId="0" applyFont="1" applyBorder="1" applyAlignment="1" applyProtection="1">
      <alignment horizontal="right" wrapText="1"/>
      <protection hidden="1"/>
    </xf>
    <xf numFmtId="0" fontId="51" fillId="0" borderId="37" xfId="43" applyFont="1" applyBorder="1" applyAlignment="1" applyProtection="1">
      <alignment horizontal="left"/>
      <protection hidden="1"/>
    </xf>
    <xf numFmtId="4" fontId="51" fillId="0" borderId="37" xfId="43" applyNumberFormat="1" applyFont="1" applyBorder="1" applyAlignment="1" applyProtection="1">
      <alignment horizontal="center"/>
      <protection hidden="1"/>
    </xf>
    <xf numFmtId="0" fontId="98" fillId="43" borderId="0" xfId="37" applyFont="1" applyFill="1" applyBorder="1" applyAlignment="1" applyProtection="1">
      <alignment horizontal="center" vertical="center"/>
      <protection locked="0" hidden="1"/>
    </xf>
    <xf numFmtId="0" fontId="92" fillId="0" borderId="38" xfId="0" applyFont="1" applyBorder="1" applyAlignment="1">
      <alignment vertical="center"/>
    </xf>
    <xf numFmtId="1" fontId="30" fillId="0" borderId="0" xfId="50" applyNumberFormat="1" applyFont="1" applyAlignment="1" applyProtection="1">
      <alignment horizontal="center" vertical="center"/>
      <protection hidden="1"/>
    </xf>
    <xf numFmtId="0" fontId="72" fillId="0" borderId="50" xfId="43" applyFont="1" applyBorder="1" applyAlignment="1" applyProtection="1">
      <alignment horizontal="center" vertical="center"/>
      <protection hidden="1"/>
    </xf>
    <xf numFmtId="165" fontId="50" fillId="0" borderId="51" xfId="43" applyNumberFormat="1" applyFont="1" applyBorder="1" applyAlignment="1" applyProtection="1">
      <alignment horizontal="left" vertical="center"/>
      <protection hidden="1"/>
    </xf>
    <xf numFmtId="0" fontId="50" fillId="0" borderId="51" xfId="43" applyFont="1" applyBorder="1" applyAlignment="1" applyProtection="1">
      <alignment vertical="center"/>
      <protection hidden="1"/>
    </xf>
    <xf numFmtId="0" fontId="72" fillId="0" borderId="51" xfId="43" applyFont="1" applyBorder="1" applyAlignment="1" applyProtection="1">
      <alignment horizontal="center" vertical="center"/>
      <protection hidden="1"/>
    </xf>
    <xf numFmtId="0" fontId="56" fillId="0" borderId="52" xfId="0" applyFont="1" applyBorder="1" applyAlignment="1" applyProtection="1">
      <alignment vertical="center"/>
      <protection locked="0" hidden="1"/>
    </xf>
    <xf numFmtId="0" fontId="56" fillId="0" borderId="0" xfId="0" applyFont="1" applyAlignment="1" applyProtection="1">
      <alignment vertical="center"/>
      <protection locked="0" hidden="1"/>
    </xf>
    <xf numFmtId="0" fontId="99" fillId="41" borderId="53" xfId="43" applyFont="1" applyFill="1" applyBorder="1" applyAlignment="1" applyProtection="1">
      <alignment horizontal="center" vertical="center"/>
      <protection hidden="1"/>
    </xf>
    <xf numFmtId="0" fontId="100" fillId="0" borderId="54" xfId="43" applyFont="1" applyBorder="1" applyAlignment="1" applyProtection="1">
      <alignment horizontal="center" vertical="center"/>
      <protection hidden="1"/>
    </xf>
    <xf numFmtId="0" fontId="100" fillId="0" borderId="55" xfId="43" applyFont="1" applyBorder="1" applyAlignment="1" applyProtection="1">
      <alignment horizontal="center" vertical="center"/>
      <protection hidden="1"/>
    </xf>
    <xf numFmtId="0" fontId="101" fillId="0" borderId="56" xfId="0" applyFont="1" applyBorder="1" applyAlignment="1" applyProtection="1">
      <alignment horizontal="center" vertical="center" wrapText="1"/>
      <protection hidden="1"/>
    </xf>
    <xf numFmtId="0" fontId="100" fillId="45" borderId="57" xfId="43" applyFont="1" applyFill="1" applyBorder="1" applyAlignment="1">
      <alignment horizontal="center" vertical="center"/>
    </xf>
    <xf numFmtId="166" fontId="99" fillId="41" borderId="58" xfId="46" applyNumberFormat="1" applyFont="1" applyFill="1" applyBorder="1" applyAlignment="1" applyProtection="1">
      <alignment horizontal="center" vertical="center"/>
      <protection hidden="1"/>
    </xf>
    <xf numFmtId="0" fontId="101" fillId="0" borderId="57" xfId="46" applyFont="1" applyBorder="1" applyAlignment="1" applyProtection="1">
      <alignment horizontal="center" vertical="center"/>
      <protection hidden="1"/>
    </xf>
    <xf numFmtId="166" fontId="101" fillId="46" borderId="58" xfId="46" applyNumberFormat="1" applyFont="1" applyFill="1" applyBorder="1" applyAlignment="1" applyProtection="1">
      <alignment horizontal="center" vertical="center"/>
      <protection hidden="1"/>
    </xf>
    <xf numFmtId="0" fontId="101" fillId="0" borderId="56" xfId="0" applyFont="1" applyBorder="1" applyAlignment="1" applyProtection="1">
      <alignment horizontal="center" vertical="center"/>
      <protection hidden="1"/>
    </xf>
    <xf numFmtId="0" fontId="101" fillId="0" borderId="57" xfId="0" applyFont="1" applyBorder="1" applyAlignment="1" applyProtection="1">
      <alignment horizontal="center" vertical="center"/>
      <protection hidden="1"/>
    </xf>
    <xf numFmtId="166" fontId="101" fillId="46" borderId="58" xfId="0" applyNumberFormat="1" applyFont="1" applyFill="1" applyBorder="1" applyAlignment="1" applyProtection="1">
      <alignment horizontal="center" vertical="center"/>
      <protection hidden="1"/>
    </xf>
    <xf numFmtId="0" fontId="102" fillId="0" borderId="57" xfId="0" applyFont="1" applyBorder="1" applyAlignment="1" applyProtection="1">
      <alignment horizontal="center" vertical="center"/>
      <protection hidden="1"/>
    </xf>
    <xf numFmtId="166" fontId="101" fillId="0" borderId="58" xfId="0" applyNumberFormat="1" applyFont="1" applyBorder="1" applyAlignment="1" applyProtection="1">
      <alignment horizontal="center" vertical="center"/>
      <protection hidden="1"/>
    </xf>
    <xf numFmtId="0" fontId="101" fillId="45" borderId="57" xfId="0" applyFont="1" applyFill="1" applyBorder="1" applyAlignment="1" applyProtection="1">
      <alignment horizontal="center" vertical="center"/>
      <protection hidden="1"/>
    </xf>
    <xf numFmtId="166" fontId="99" fillId="41" borderId="58" xfId="0" applyNumberFormat="1" applyFont="1" applyFill="1" applyBorder="1" applyAlignment="1" applyProtection="1">
      <alignment horizontal="center" vertical="center"/>
      <protection hidden="1"/>
    </xf>
    <xf numFmtId="0" fontId="99" fillId="45" borderId="57" xfId="0" applyFont="1" applyFill="1" applyBorder="1" applyAlignment="1" applyProtection="1">
      <alignment horizontal="center" vertical="center"/>
      <protection hidden="1"/>
    </xf>
    <xf numFmtId="0" fontId="101" fillId="0" borderId="56" xfId="46" applyFont="1" applyBorder="1" applyAlignment="1" applyProtection="1">
      <alignment horizontal="center" vertical="center"/>
      <protection hidden="1"/>
    </xf>
    <xf numFmtId="0" fontId="100" fillId="0" borderId="57" xfId="43" applyFont="1" applyBorder="1" applyAlignment="1">
      <alignment horizontal="center" vertical="center"/>
    </xf>
    <xf numFmtId="166" fontId="101" fillId="0" borderId="58" xfId="46" applyNumberFormat="1" applyFont="1" applyBorder="1" applyAlignment="1" applyProtection="1">
      <alignment horizontal="center" vertical="center"/>
      <protection hidden="1"/>
    </xf>
    <xf numFmtId="166" fontId="101" fillId="45" borderId="57" xfId="46" applyNumberFormat="1" applyFont="1" applyFill="1" applyBorder="1" applyAlignment="1" applyProtection="1">
      <alignment horizontal="center" vertical="center"/>
      <protection hidden="1"/>
    </xf>
    <xf numFmtId="0" fontId="101" fillId="0" borderId="59" xfId="0" applyFont="1" applyBorder="1" applyAlignment="1" applyProtection="1">
      <alignment horizontal="center" vertical="center" wrapText="1"/>
      <protection hidden="1"/>
    </xf>
    <xf numFmtId="0" fontId="99" fillId="41" borderId="60" xfId="0" applyFont="1" applyFill="1" applyBorder="1" applyAlignment="1" applyProtection="1">
      <alignment horizontal="center" vertical="center"/>
      <protection hidden="1"/>
    </xf>
    <xf numFmtId="0" fontId="99" fillId="41" borderId="61" xfId="0" applyFont="1" applyFill="1" applyBorder="1" applyAlignment="1" applyProtection="1">
      <alignment horizontal="center" vertical="center"/>
      <protection hidden="1"/>
    </xf>
    <xf numFmtId="0" fontId="101" fillId="0" borderId="0" xfId="44" applyFont="1" applyAlignment="1" applyProtection="1">
      <alignment vertical="center"/>
      <protection hidden="1"/>
    </xf>
    <xf numFmtId="0" fontId="101" fillId="0" borderId="0" xfId="44" applyFont="1" applyAlignment="1" applyProtection="1">
      <alignment horizontal="left" vertical="center"/>
      <protection hidden="1"/>
    </xf>
    <xf numFmtId="0" fontId="103" fillId="0" borderId="0" xfId="0" applyFont="1" applyProtection="1">
      <protection hidden="1"/>
    </xf>
    <xf numFmtId="0" fontId="51" fillId="0" borderId="27" xfId="0" applyFont="1" applyBorder="1" applyAlignment="1" applyProtection="1">
      <alignment textRotation="90" wrapText="1"/>
      <protection hidden="1"/>
    </xf>
    <xf numFmtId="3" fontId="31" fillId="0" borderId="0" xfId="0" applyNumberFormat="1" applyFont="1" applyAlignment="1" applyProtection="1">
      <alignment horizontal="center"/>
      <protection hidden="1"/>
    </xf>
    <xf numFmtId="0" fontId="50" fillId="0" borderId="50" xfId="0" applyFont="1" applyBorder="1" applyProtection="1">
      <protection hidden="1"/>
    </xf>
    <xf numFmtId="0" fontId="56" fillId="0" borderId="51" xfId="0" applyFont="1" applyBorder="1" applyAlignment="1" applyProtection="1">
      <alignment horizontal="center"/>
      <protection hidden="1"/>
    </xf>
    <xf numFmtId="165" fontId="51" fillId="0" borderId="51" xfId="0" applyNumberFormat="1" applyFont="1" applyBorder="1" applyProtection="1">
      <protection hidden="1"/>
    </xf>
    <xf numFmtId="0" fontId="50" fillId="0" borderId="51" xfId="0" applyFont="1" applyBorder="1" applyProtection="1">
      <protection hidden="1"/>
    </xf>
    <xf numFmtId="0" fontId="56" fillId="0" borderId="51" xfId="0" applyFont="1" applyBorder="1" applyProtection="1">
      <protection hidden="1"/>
    </xf>
    <xf numFmtId="165" fontId="51" fillId="0" borderId="62" xfId="0" applyNumberFormat="1" applyFont="1" applyBorder="1" applyProtection="1">
      <protection hidden="1"/>
    </xf>
    <xf numFmtId="9" fontId="50" fillId="0" borderId="0" xfId="0" applyNumberFormat="1" applyFont="1" applyAlignment="1" applyProtection="1">
      <alignment horizontal="left" vertical="center"/>
      <protection hidden="1"/>
    </xf>
    <xf numFmtId="0" fontId="54" fillId="0" borderId="0" xfId="0" applyFont="1" applyAlignment="1">
      <alignment vertical="center"/>
    </xf>
    <xf numFmtId="0" fontId="51" fillId="0" borderId="0" xfId="0" applyFont="1" applyAlignment="1" applyProtection="1">
      <alignment horizontal="justify" vertical="center"/>
      <protection hidden="1"/>
    </xf>
    <xf numFmtId="0" fontId="51" fillId="0" borderId="0" xfId="0" applyFont="1"/>
    <xf numFmtId="0" fontId="104" fillId="0" borderId="0" xfId="43" applyFont="1" applyProtection="1">
      <protection hidden="1"/>
    </xf>
    <xf numFmtId="0" fontId="91" fillId="0" borderId="46" xfId="0" applyFont="1" applyBorder="1" applyAlignment="1" applyProtection="1">
      <alignment textRotation="90" wrapText="1"/>
      <protection hidden="1"/>
    </xf>
    <xf numFmtId="0" fontId="31" fillId="0" borderId="37" xfId="0" applyFont="1" applyBorder="1" applyAlignment="1" applyProtection="1">
      <alignment horizontal="center"/>
      <protection hidden="1"/>
    </xf>
    <xf numFmtId="2" fontId="51" fillId="0" borderId="37" xfId="0" applyNumberFormat="1" applyFont="1" applyBorder="1" applyAlignment="1" applyProtection="1">
      <alignment horizontal="center"/>
      <protection hidden="1"/>
    </xf>
    <xf numFmtId="4" fontId="51" fillId="0" borderId="37" xfId="0" applyNumberFormat="1" applyFont="1" applyBorder="1" applyProtection="1">
      <protection hidden="1"/>
    </xf>
    <xf numFmtId="0" fontId="105" fillId="0" borderId="0" xfId="0" applyFont="1" applyAlignment="1" applyProtection="1">
      <alignment horizontal="left"/>
      <protection hidden="1"/>
    </xf>
    <xf numFmtId="0" fontId="51" fillId="0" borderId="0" xfId="0" applyFont="1" applyAlignment="1">
      <alignment vertical="center"/>
    </xf>
    <xf numFmtId="0" fontId="106" fillId="0" borderId="0" xfId="0" applyFont="1" applyAlignment="1">
      <alignment vertical="center"/>
    </xf>
    <xf numFmtId="0" fontId="107" fillId="0" borderId="0" xfId="0" applyFont="1" applyAlignment="1" applyProtection="1">
      <alignment horizontal="center" vertical="center"/>
      <protection hidden="1"/>
    </xf>
    <xf numFmtId="0" fontId="58" fillId="0" borderId="37" xfId="0" applyFont="1" applyBorder="1" applyAlignment="1" applyProtection="1">
      <alignment horizontal="right" vertical="center"/>
      <protection hidden="1"/>
    </xf>
    <xf numFmtId="0" fontId="51" fillId="0" borderId="37" xfId="43" applyFont="1" applyBorder="1" applyAlignment="1" applyProtection="1">
      <alignment horizontal="center"/>
      <protection hidden="1"/>
    </xf>
    <xf numFmtId="0" fontId="33" fillId="0" borderId="37" xfId="0" applyFont="1" applyBorder="1" applyProtection="1">
      <protection hidden="1"/>
    </xf>
    <xf numFmtId="0" fontId="34" fillId="0" borderId="37" xfId="43" applyFont="1" applyBorder="1" applyAlignment="1" applyProtection="1">
      <alignment horizontal="center"/>
      <protection hidden="1"/>
    </xf>
    <xf numFmtId="0" fontId="31" fillId="0" borderId="30" xfId="0" applyFont="1" applyBorder="1" applyProtection="1">
      <protection hidden="1"/>
    </xf>
    <xf numFmtId="0" fontId="61" fillId="47" borderId="16" xfId="0" applyFont="1" applyFill="1" applyBorder="1" applyAlignment="1" applyProtection="1">
      <alignment horizontal="center"/>
      <protection hidden="1"/>
    </xf>
    <xf numFmtId="0" fontId="61" fillId="0" borderId="0" xfId="0" applyFont="1" applyAlignment="1" applyProtection="1">
      <alignment horizontal="center"/>
      <protection hidden="1"/>
    </xf>
    <xf numFmtId="0" fontId="114" fillId="45" borderId="0" xfId="0" applyFont="1" applyFill="1" applyAlignment="1" applyProtection="1">
      <alignment horizontal="center" vertical="center"/>
      <protection hidden="1"/>
    </xf>
    <xf numFmtId="0" fontId="31" fillId="0" borderId="15" xfId="0" applyFont="1" applyBorder="1" applyAlignment="1" applyProtection="1">
      <alignment horizontal="center" vertical="center"/>
      <protection hidden="1"/>
    </xf>
    <xf numFmtId="0" fontId="61" fillId="0" borderId="11" xfId="0" applyFont="1" applyBorder="1" applyAlignment="1" applyProtection="1">
      <alignment horizontal="center"/>
      <protection hidden="1"/>
    </xf>
    <xf numFmtId="0" fontId="61" fillId="0" borderId="17" xfId="0" applyFont="1" applyBorder="1" applyAlignment="1" applyProtection="1">
      <alignment horizontal="center"/>
      <protection hidden="1"/>
    </xf>
    <xf numFmtId="0" fontId="115" fillId="0" borderId="18" xfId="0" applyFont="1" applyBorder="1" applyAlignment="1" applyProtection="1">
      <alignment horizontal="center"/>
      <protection hidden="1"/>
    </xf>
    <xf numFmtId="0" fontId="61" fillId="0" borderId="19" xfId="0" applyFont="1" applyBorder="1" applyAlignment="1" applyProtection="1">
      <alignment horizontal="center"/>
      <protection hidden="1"/>
    </xf>
    <xf numFmtId="0" fontId="116" fillId="0" borderId="18" xfId="0" applyFont="1" applyBorder="1" applyAlignment="1" applyProtection="1">
      <alignment horizontal="center"/>
      <protection hidden="1"/>
    </xf>
    <xf numFmtId="0" fontId="31" fillId="42" borderId="11" xfId="0" applyFont="1" applyFill="1" applyBorder="1" applyAlignment="1" applyProtection="1">
      <alignment horizontal="center" vertical="center"/>
      <protection hidden="1"/>
    </xf>
    <xf numFmtId="0" fontId="61" fillId="42" borderId="11" xfId="0" applyFont="1" applyFill="1" applyBorder="1" applyAlignment="1" applyProtection="1">
      <alignment horizontal="center"/>
      <protection hidden="1"/>
    </xf>
    <xf numFmtId="0" fontId="61" fillId="0" borderId="20" xfId="0" applyFont="1" applyBorder="1" applyAlignment="1" applyProtection="1">
      <alignment horizontal="center"/>
      <protection hidden="1"/>
    </xf>
    <xf numFmtId="0" fontId="61" fillId="0" borderId="15" xfId="0" applyFont="1" applyBorder="1" applyAlignment="1" applyProtection="1">
      <alignment horizontal="center"/>
      <protection hidden="1"/>
    </xf>
    <xf numFmtId="0" fontId="61" fillId="0" borderId="15" xfId="0" applyFont="1" applyBorder="1" applyAlignment="1" applyProtection="1">
      <alignment horizontal="center" vertical="center"/>
      <protection hidden="1"/>
    </xf>
    <xf numFmtId="0" fontId="61" fillId="47" borderId="20" xfId="0" applyFont="1" applyFill="1" applyBorder="1" applyProtection="1">
      <protection hidden="1"/>
    </xf>
    <xf numFmtId="0" fontId="31" fillId="0" borderId="15" xfId="0" applyFont="1" applyBorder="1" applyAlignment="1" applyProtection="1">
      <alignment horizontal="center"/>
      <protection hidden="1"/>
    </xf>
    <xf numFmtId="0" fontId="105" fillId="0" borderId="15" xfId="0" applyFont="1" applyBorder="1" applyAlignment="1" applyProtection="1">
      <alignment horizontal="center"/>
      <protection hidden="1"/>
    </xf>
    <xf numFmtId="0" fontId="31" fillId="0" borderId="13" xfId="0" applyFont="1" applyBorder="1" applyAlignment="1" applyProtection="1">
      <alignment horizontal="center"/>
      <protection hidden="1"/>
    </xf>
    <xf numFmtId="2" fontId="61" fillId="47" borderId="13" xfId="50" applyNumberFormat="1" applyFont="1" applyFill="1" applyBorder="1" applyAlignment="1" applyProtection="1">
      <alignment horizontal="center"/>
      <protection hidden="1"/>
    </xf>
    <xf numFmtId="2" fontId="61" fillId="47" borderId="16" xfId="50" applyNumberFormat="1" applyFont="1" applyFill="1" applyBorder="1" applyAlignment="1" applyProtection="1">
      <alignment horizontal="center"/>
      <protection hidden="1"/>
    </xf>
    <xf numFmtId="0" fontId="115" fillId="0" borderId="15" xfId="0" applyFont="1" applyBorder="1" applyAlignment="1" applyProtection="1">
      <alignment horizontal="center"/>
      <protection hidden="1"/>
    </xf>
    <xf numFmtId="0" fontId="61" fillId="47" borderId="13" xfId="0" applyFont="1" applyFill="1" applyBorder="1" applyProtection="1">
      <protection hidden="1"/>
    </xf>
    <xf numFmtId="3" fontId="61" fillId="47" borderId="0" xfId="0" applyNumberFormat="1" applyFont="1" applyFill="1" applyAlignment="1" applyProtection="1">
      <alignment horizontal="center"/>
      <protection hidden="1"/>
    </xf>
    <xf numFmtId="0" fontId="61" fillId="47" borderId="21" xfId="0" applyFont="1" applyFill="1" applyBorder="1" applyAlignment="1" applyProtection="1">
      <alignment horizontal="center"/>
      <protection hidden="1"/>
    </xf>
    <xf numFmtId="0" fontId="61" fillId="47" borderId="0" xfId="0" applyFont="1" applyFill="1" applyAlignment="1" applyProtection="1">
      <alignment horizontal="center"/>
      <protection hidden="1"/>
    </xf>
    <xf numFmtId="0" fontId="61" fillId="0" borderId="21" xfId="0" applyFont="1" applyBorder="1" applyProtection="1">
      <protection hidden="1"/>
    </xf>
    <xf numFmtId="2" fontId="61" fillId="47" borderId="13" xfId="0" applyNumberFormat="1" applyFont="1" applyFill="1" applyBorder="1" applyAlignment="1" applyProtection="1">
      <alignment horizontal="center"/>
      <protection hidden="1"/>
    </xf>
    <xf numFmtId="2" fontId="31" fillId="47" borderId="22" xfId="50" applyNumberFormat="1" applyFont="1" applyFill="1" applyBorder="1" applyAlignment="1" applyProtection="1">
      <alignment horizontal="center"/>
      <protection hidden="1"/>
    </xf>
    <xf numFmtId="2" fontId="31" fillId="47" borderId="11" xfId="50" applyNumberFormat="1" applyFont="1" applyFill="1" applyBorder="1" applyAlignment="1" applyProtection="1">
      <alignment horizontal="center"/>
      <protection hidden="1"/>
    </xf>
    <xf numFmtId="4" fontId="31" fillId="47" borderId="11" xfId="50" applyNumberFormat="1" applyFont="1" applyFill="1" applyBorder="1" applyAlignment="1" applyProtection="1">
      <alignment horizontal="center"/>
      <protection hidden="1"/>
    </xf>
    <xf numFmtId="3" fontId="31" fillId="47" borderId="13" xfId="0" applyNumberFormat="1" applyFont="1" applyFill="1" applyBorder="1" applyAlignment="1" applyProtection="1">
      <alignment horizontal="center" vertical="center"/>
      <protection hidden="1"/>
    </xf>
    <xf numFmtId="0" fontId="31" fillId="47" borderId="18" xfId="0" applyFont="1" applyFill="1" applyBorder="1" applyAlignment="1" applyProtection="1">
      <alignment horizontal="left" vertical="center"/>
      <protection hidden="1"/>
    </xf>
    <xf numFmtId="9" fontId="31" fillId="47" borderId="20" xfId="0" applyNumberFormat="1" applyFont="1" applyFill="1" applyBorder="1" applyAlignment="1" applyProtection="1">
      <alignment horizontal="center" vertical="center"/>
      <protection hidden="1"/>
    </xf>
    <xf numFmtId="0" fontId="31" fillId="0" borderId="13" xfId="0" applyFont="1" applyBorder="1" applyAlignment="1" applyProtection="1">
      <alignment horizontal="center" vertical="center"/>
      <protection hidden="1"/>
    </xf>
    <xf numFmtId="0" fontId="61" fillId="47" borderId="63" xfId="0" applyFont="1" applyFill="1" applyBorder="1" applyAlignment="1" applyProtection="1">
      <alignment horizontal="center"/>
      <protection hidden="1"/>
    </xf>
    <xf numFmtId="0" fontId="61" fillId="0" borderId="13" xfId="0" applyFont="1" applyBorder="1" applyAlignment="1" applyProtection="1">
      <alignment horizontal="center"/>
      <protection hidden="1"/>
    </xf>
    <xf numFmtId="0" fontId="61" fillId="47" borderId="13" xfId="0" applyFont="1" applyFill="1" applyBorder="1" applyAlignment="1" applyProtection="1">
      <alignment horizontal="center"/>
      <protection hidden="1"/>
    </xf>
    <xf numFmtId="0" fontId="61" fillId="47" borderId="15" xfId="0" applyFont="1" applyFill="1" applyBorder="1" applyAlignment="1" applyProtection="1">
      <alignment horizontal="center"/>
      <protection hidden="1"/>
    </xf>
    <xf numFmtId="0" fontId="31" fillId="0" borderId="21" xfId="0" applyFont="1" applyBorder="1" applyAlignment="1" applyProtection="1">
      <alignment vertical="center"/>
      <protection hidden="1"/>
    </xf>
    <xf numFmtId="0" fontId="31" fillId="0" borderId="0" xfId="0" applyFont="1" applyAlignment="1" applyProtection="1">
      <alignment vertical="center"/>
      <protection hidden="1"/>
    </xf>
    <xf numFmtId="0" fontId="31" fillId="0" borderId="16" xfId="0" applyFont="1" applyBorder="1" applyAlignment="1" applyProtection="1">
      <alignment vertical="center"/>
      <protection hidden="1"/>
    </xf>
    <xf numFmtId="4" fontId="31" fillId="0" borderId="13" xfId="0" applyNumberFormat="1" applyFont="1" applyBorder="1" applyAlignment="1" applyProtection="1">
      <alignment horizontal="center" vertical="center"/>
      <protection hidden="1"/>
    </xf>
    <xf numFmtId="0" fontId="31" fillId="47" borderId="13" xfId="0" applyFont="1" applyFill="1" applyBorder="1" applyAlignment="1" applyProtection="1">
      <alignment horizontal="center"/>
      <protection hidden="1"/>
    </xf>
    <xf numFmtId="0" fontId="34" fillId="0" borderId="28" xfId="0" applyFont="1" applyBorder="1" applyAlignment="1" applyProtection="1">
      <alignment horizontal="center" wrapText="1"/>
      <protection hidden="1"/>
    </xf>
    <xf numFmtId="0" fontId="61" fillId="47" borderId="23" xfId="0" applyFont="1" applyFill="1" applyBorder="1" applyAlignment="1" applyProtection="1">
      <alignment horizontal="center"/>
      <protection hidden="1"/>
    </xf>
    <xf numFmtId="0" fontId="31" fillId="47" borderId="21" xfId="0" applyFont="1" applyFill="1" applyBorder="1" applyAlignment="1" applyProtection="1">
      <alignment horizontal="left" vertical="center"/>
      <protection hidden="1"/>
    </xf>
    <xf numFmtId="0" fontId="35" fillId="0" borderId="16" xfId="0" applyFont="1" applyBorder="1" applyProtection="1">
      <protection hidden="1"/>
    </xf>
    <xf numFmtId="4" fontId="31" fillId="0" borderId="21" xfId="0" applyNumberFormat="1" applyFont="1" applyBorder="1" applyAlignment="1" applyProtection="1">
      <alignment horizontal="center" vertical="center"/>
      <protection hidden="1"/>
    </xf>
    <xf numFmtId="4" fontId="31" fillId="0" borderId="0" xfId="0" applyNumberFormat="1" applyFont="1" applyAlignment="1" applyProtection="1">
      <alignment horizontal="center" vertical="center"/>
      <protection hidden="1"/>
    </xf>
    <xf numFmtId="4" fontId="61" fillId="0" borderId="16" xfId="0" applyNumberFormat="1" applyFont="1" applyBorder="1" applyAlignment="1" applyProtection="1">
      <alignment horizontal="center"/>
      <protection hidden="1"/>
    </xf>
    <xf numFmtId="4" fontId="61" fillId="0" borderId="64" xfId="0" applyNumberFormat="1" applyFont="1" applyBorder="1" applyAlignment="1" applyProtection="1">
      <alignment horizontal="center"/>
      <protection hidden="1"/>
    </xf>
    <xf numFmtId="4" fontId="61" fillId="0" borderId="65" xfId="0" applyNumberFormat="1" applyFont="1" applyBorder="1" applyAlignment="1" applyProtection="1">
      <alignment horizontal="center"/>
      <protection hidden="1"/>
    </xf>
    <xf numFmtId="4" fontId="61" fillId="0" borderId="66" xfId="0" applyNumberFormat="1" applyFont="1" applyBorder="1" applyAlignment="1" applyProtection="1">
      <alignment horizontal="center"/>
      <protection hidden="1"/>
    </xf>
    <xf numFmtId="0" fontId="117" fillId="0" borderId="28" xfId="0" applyFont="1" applyBorder="1" applyProtection="1">
      <protection hidden="1"/>
    </xf>
    <xf numFmtId="0" fontId="61" fillId="0" borderId="16" xfId="0" applyFont="1" applyBorder="1" applyProtection="1">
      <protection hidden="1"/>
    </xf>
    <xf numFmtId="9" fontId="31" fillId="0" borderId="16" xfId="0" applyNumberFormat="1" applyFont="1" applyBorder="1" applyAlignment="1" applyProtection="1">
      <alignment horizontal="center" vertical="center"/>
      <protection hidden="1"/>
    </xf>
    <xf numFmtId="0" fontId="34" fillId="43" borderId="28" xfId="0" applyFont="1" applyFill="1" applyBorder="1" applyAlignment="1" applyProtection="1">
      <alignment vertical="center" wrapText="1"/>
      <protection hidden="1"/>
    </xf>
    <xf numFmtId="0" fontId="31" fillId="0" borderId="24" xfId="0" applyFont="1" applyBorder="1" applyAlignment="1" applyProtection="1">
      <alignment vertical="center"/>
      <protection hidden="1"/>
    </xf>
    <xf numFmtId="9" fontId="31" fillId="0" borderId="23" xfId="0" applyNumberFormat="1" applyFont="1" applyBorder="1" applyAlignment="1" applyProtection="1">
      <alignment horizontal="center" vertical="center"/>
      <protection hidden="1"/>
    </xf>
    <xf numFmtId="4" fontId="61" fillId="0" borderId="21" xfId="0" applyNumberFormat="1" applyFont="1" applyBorder="1" applyAlignment="1" applyProtection="1">
      <alignment horizontal="center"/>
      <protection hidden="1"/>
    </xf>
    <xf numFmtId="4" fontId="61" fillId="0" borderId="0" xfId="0" applyNumberFormat="1" applyFont="1" applyAlignment="1" applyProtection="1">
      <alignment horizontal="center"/>
      <protection hidden="1"/>
    </xf>
    <xf numFmtId="0" fontId="31" fillId="47" borderId="14" xfId="0" applyFont="1" applyFill="1" applyBorder="1" applyAlignment="1" applyProtection="1">
      <alignment horizontal="center"/>
      <protection hidden="1"/>
    </xf>
    <xf numFmtId="0" fontId="34" fillId="43" borderId="47" xfId="0" applyFont="1" applyFill="1" applyBorder="1" applyAlignment="1" applyProtection="1">
      <alignment horizontal="center" vertical="center" wrapText="1"/>
      <protection hidden="1"/>
    </xf>
    <xf numFmtId="0" fontId="61" fillId="43" borderId="16" xfId="0" applyFont="1" applyFill="1" applyBorder="1" applyProtection="1">
      <protection hidden="1"/>
    </xf>
    <xf numFmtId="0" fontId="31" fillId="48" borderId="13" xfId="0" applyFont="1" applyFill="1" applyBorder="1" applyAlignment="1" applyProtection="1">
      <alignment horizontal="center"/>
      <protection hidden="1"/>
    </xf>
    <xf numFmtId="0" fontId="34" fillId="0" borderId="28" xfId="0" applyFont="1" applyBorder="1" applyAlignment="1" applyProtection="1">
      <alignment horizontal="center" vertical="justify"/>
      <protection hidden="1"/>
    </xf>
    <xf numFmtId="0" fontId="61" fillId="0" borderId="25" xfId="0" applyFont="1" applyBorder="1" applyAlignment="1" applyProtection="1">
      <alignment horizontal="center"/>
      <protection hidden="1"/>
    </xf>
    <xf numFmtId="4" fontId="31" fillId="0" borderId="24" xfId="0" applyNumberFormat="1" applyFont="1" applyBorder="1" applyAlignment="1" applyProtection="1">
      <alignment horizontal="center" vertical="center"/>
      <protection hidden="1"/>
    </xf>
    <xf numFmtId="4" fontId="31" fillId="0" borderId="25" xfId="0" applyNumberFormat="1" applyFont="1" applyBorder="1" applyAlignment="1" applyProtection="1">
      <alignment horizontal="center" vertical="center"/>
      <protection hidden="1"/>
    </xf>
    <xf numFmtId="4" fontId="61" fillId="0" borderId="23" xfId="0" applyNumberFormat="1" applyFont="1" applyBorder="1" applyAlignment="1" applyProtection="1">
      <alignment horizontal="center"/>
      <protection hidden="1"/>
    </xf>
    <xf numFmtId="4" fontId="61" fillId="0" borderId="67" xfId="0" applyNumberFormat="1" applyFont="1" applyBorder="1" applyAlignment="1" applyProtection="1">
      <alignment horizontal="center"/>
      <protection hidden="1"/>
    </xf>
    <xf numFmtId="4" fontId="61" fillId="0" borderId="68" xfId="0" applyNumberFormat="1" applyFont="1" applyBorder="1" applyAlignment="1" applyProtection="1">
      <alignment horizontal="center"/>
      <protection hidden="1"/>
    </xf>
    <xf numFmtId="4" fontId="61" fillId="0" borderId="69" xfId="0" applyNumberFormat="1" applyFont="1" applyBorder="1" applyAlignment="1" applyProtection="1">
      <alignment horizontal="center"/>
      <protection hidden="1"/>
    </xf>
    <xf numFmtId="0" fontId="61" fillId="47" borderId="18" xfId="0" applyFont="1" applyFill="1" applyBorder="1" applyProtection="1">
      <protection hidden="1"/>
    </xf>
    <xf numFmtId="0" fontId="31" fillId="0" borderId="28" xfId="0" applyFont="1" applyBorder="1" applyProtection="1">
      <protection hidden="1"/>
    </xf>
    <xf numFmtId="0" fontId="31" fillId="0" borderId="23" xfId="0" applyFont="1" applyBorder="1" applyAlignment="1" applyProtection="1">
      <alignment vertical="center"/>
      <protection hidden="1"/>
    </xf>
    <xf numFmtId="0" fontId="33" fillId="0" borderId="19" xfId="0" applyFont="1" applyBorder="1" applyProtection="1">
      <protection hidden="1"/>
    </xf>
    <xf numFmtId="0" fontId="31" fillId="49" borderId="11" xfId="0" applyFont="1" applyFill="1" applyBorder="1" applyAlignment="1" applyProtection="1">
      <alignment horizontal="center"/>
      <protection hidden="1"/>
    </xf>
    <xf numFmtId="0" fontId="31" fillId="49" borderId="17" xfId="0" applyFont="1" applyFill="1" applyBorder="1" applyAlignment="1" applyProtection="1">
      <alignment horizontal="center"/>
      <protection hidden="1"/>
    </xf>
    <xf numFmtId="0" fontId="61" fillId="0" borderId="19" xfId="0" applyFont="1" applyBorder="1" applyProtection="1">
      <protection hidden="1"/>
    </xf>
    <xf numFmtId="0" fontId="31" fillId="42" borderId="18" xfId="0" applyFont="1" applyFill="1" applyBorder="1" applyAlignment="1" applyProtection="1">
      <alignment horizontal="center" vertical="center"/>
      <protection hidden="1"/>
    </xf>
    <xf numFmtId="0" fontId="31" fillId="42" borderId="19" xfId="0" applyFont="1" applyFill="1" applyBorder="1" applyAlignment="1" applyProtection="1">
      <alignment horizontal="center" vertical="center"/>
      <protection hidden="1"/>
    </xf>
    <xf numFmtId="0" fontId="31" fillId="42" borderId="20" xfId="0" applyFont="1" applyFill="1" applyBorder="1" applyAlignment="1" applyProtection="1">
      <alignment horizontal="center" vertical="center"/>
      <protection hidden="1"/>
    </xf>
    <xf numFmtId="0" fontId="31" fillId="42" borderId="15" xfId="50" applyFont="1" applyFill="1" applyBorder="1" applyAlignment="1" applyProtection="1">
      <alignment horizontal="center" vertical="center"/>
      <protection hidden="1"/>
    </xf>
    <xf numFmtId="0" fontId="61" fillId="42" borderId="15" xfId="0" applyFont="1" applyFill="1" applyBorder="1" applyAlignment="1" applyProtection="1">
      <alignment horizontal="center" vertical="center"/>
      <protection hidden="1"/>
    </xf>
    <xf numFmtId="0" fontId="61" fillId="0" borderId="18" xfId="0" applyFont="1" applyBorder="1" applyAlignment="1" applyProtection="1">
      <alignment horizontal="center" vertical="center"/>
      <protection hidden="1"/>
    </xf>
    <xf numFmtId="2" fontId="61" fillId="47" borderId="21" xfId="0" applyNumberFormat="1" applyFont="1" applyFill="1" applyBorder="1" applyAlignment="1" applyProtection="1">
      <alignment horizontal="center"/>
      <protection hidden="1"/>
    </xf>
    <xf numFmtId="2" fontId="61" fillId="47" borderId="0" xfId="0" applyNumberFormat="1" applyFont="1" applyFill="1" applyAlignment="1" applyProtection="1">
      <alignment horizontal="center"/>
      <protection hidden="1"/>
    </xf>
    <xf numFmtId="2" fontId="61" fillId="47" borderId="16" xfId="0" applyNumberFormat="1" applyFont="1" applyFill="1" applyBorder="1" applyAlignment="1" applyProtection="1">
      <alignment horizontal="center"/>
      <protection hidden="1"/>
    </xf>
    <xf numFmtId="2" fontId="31" fillId="47" borderId="13" xfId="50" applyNumberFormat="1" applyFont="1" applyFill="1" applyBorder="1" applyAlignment="1" applyProtection="1">
      <alignment horizontal="center"/>
      <protection hidden="1"/>
    </xf>
    <xf numFmtId="4" fontId="61" fillId="47" borderId="21" xfId="0" applyNumberFormat="1" applyFont="1" applyFill="1" applyBorder="1" applyAlignment="1" applyProtection="1">
      <alignment horizontal="center"/>
      <protection hidden="1"/>
    </xf>
    <xf numFmtId="0" fontId="31" fillId="0" borderId="13" xfId="0" applyFont="1" applyBorder="1" applyProtection="1">
      <protection hidden="1"/>
    </xf>
    <xf numFmtId="0" fontId="61" fillId="0" borderId="0" xfId="0" applyFont="1" applyAlignment="1" applyProtection="1">
      <alignment vertical="center"/>
      <protection hidden="1"/>
    </xf>
    <xf numFmtId="4" fontId="31" fillId="0" borderId="21" xfId="0" applyNumberFormat="1" applyFont="1" applyBorder="1" applyAlignment="1" applyProtection="1">
      <alignment vertical="center"/>
      <protection hidden="1"/>
    </xf>
    <xf numFmtId="4" fontId="61" fillId="0" borderId="0" xfId="0" applyNumberFormat="1" applyFont="1" applyProtection="1">
      <protection hidden="1"/>
    </xf>
    <xf numFmtId="4" fontId="61" fillId="0" borderId="16" xfId="0" applyNumberFormat="1" applyFont="1" applyBorder="1" applyProtection="1">
      <protection hidden="1"/>
    </xf>
    <xf numFmtId="0" fontId="61" fillId="0" borderId="13" xfId="0" applyFont="1" applyBorder="1" applyProtection="1">
      <protection hidden="1"/>
    </xf>
    <xf numFmtId="0" fontId="61" fillId="44" borderId="16" xfId="0" applyFont="1" applyFill="1" applyBorder="1" applyAlignment="1" applyProtection="1">
      <alignment wrapText="1"/>
      <protection hidden="1"/>
    </xf>
    <xf numFmtId="4" fontId="31" fillId="0" borderId="16" xfId="0" applyNumberFormat="1" applyFont="1" applyBorder="1" applyAlignment="1" applyProtection="1">
      <alignment horizontal="center" vertical="center"/>
      <protection hidden="1"/>
    </xf>
    <xf numFmtId="0" fontId="118" fillId="45" borderId="0" xfId="0" applyFont="1" applyFill="1" applyAlignment="1" applyProtection="1">
      <alignment vertical="center"/>
      <protection hidden="1"/>
    </xf>
    <xf numFmtId="2" fontId="61" fillId="0" borderId="0" xfId="0" applyNumberFormat="1" applyFont="1" applyAlignment="1" applyProtection="1">
      <alignment horizontal="center" vertical="center"/>
      <protection hidden="1"/>
    </xf>
    <xf numFmtId="0" fontId="61" fillId="44" borderId="23" xfId="0" applyFont="1" applyFill="1" applyBorder="1" applyProtection="1">
      <protection hidden="1"/>
    </xf>
    <xf numFmtId="0" fontId="61" fillId="43" borderId="21" xfId="0" applyFont="1" applyFill="1" applyBorder="1" applyProtection="1">
      <protection hidden="1"/>
    </xf>
    <xf numFmtId="4" fontId="61" fillId="0" borderId="13" xfId="0" applyNumberFormat="1" applyFont="1" applyBorder="1" applyAlignment="1" applyProtection="1">
      <alignment horizontal="center"/>
      <protection hidden="1"/>
    </xf>
    <xf numFmtId="0" fontId="61" fillId="43" borderId="13" xfId="0" applyFont="1" applyFill="1" applyBorder="1" applyProtection="1">
      <protection hidden="1"/>
    </xf>
    <xf numFmtId="0" fontId="31" fillId="0" borderId="47" xfId="0" applyFont="1" applyBorder="1" applyProtection="1">
      <protection hidden="1"/>
    </xf>
    <xf numFmtId="0" fontId="31" fillId="47" borderId="16" xfId="0" applyFont="1" applyFill="1" applyBorder="1" applyAlignment="1" applyProtection="1">
      <alignment horizontal="center"/>
      <protection hidden="1"/>
    </xf>
    <xf numFmtId="0" fontId="31" fillId="47" borderId="0" xfId="0" applyFont="1" applyFill="1" applyAlignment="1" applyProtection="1">
      <alignment horizontal="center"/>
      <protection hidden="1"/>
    </xf>
    <xf numFmtId="0" fontId="31" fillId="47" borderId="21" xfId="0" applyFont="1" applyFill="1" applyBorder="1" applyAlignment="1" applyProtection="1">
      <alignment horizontal="center"/>
      <protection hidden="1"/>
    </xf>
    <xf numFmtId="4" fontId="31" fillId="0" borderId="16" xfId="0" applyNumberFormat="1" applyFont="1" applyBorder="1" applyAlignment="1" applyProtection="1">
      <alignment horizontal="center"/>
      <protection hidden="1"/>
    </xf>
    <xf numFmtId="2" fontId="31" fillId="45" borderId="0" xfId="0" applyNumberFormat="1" applyFont="1" applyFill="1" applyAlignment="1" applyProtection="1">
      <alignment horizontal="center" vertical="center"/>
      <protection hidden="1"/>
    </xf>
    <xf numFmtId="4" fontId="31" fillId="0" borderId="13" xfId="0" applyNumberFormat="1" applyFont="1" applyBorder="1" applyAlignment="1" applyProtection="1">
      <alignment horizontal="center"/>
      <protection hidden="1"/>
    </xf>
    <xf numFmtId="0" fontId="31" fillId="0" borderId="25" xfId="0" applyFont="1" applyBorder="1" applyAlignment="1" applyProtection="1">
      <alignment horizontal="center"/>
      <protection hidden="1"/>
    </xf>
    <xf numFmtId="4" fontId="31" fillId="0" borderId="23" xfId="0" applyNumberFormat="1" applyFont="1" applyBorder="1" applyAlignment="1" applyProtection="1">
      <alignment horizontal="center" vertical="center"/>
      <protection hidden="1"/>
    </xf>
    <xf numFmtId="4" fontId="31" fillId="0" borderId="23" xfId="0" applyNumberFormat="1" applyFont="1" applyBorder="1" applyAlignment="1" applyProtection="1">
      <alignment horizontal="center"/>
      <protection hidden="1"/>
    </xf>
    <xf numFmtId="2" fontId="31" fillId="0" borderId="70" xfId="0" applyNumberFormat="1" applyFont="1" applyBorder="1" applyAlignment="1" applyProtection="1">
      <alignment horizontal="center" vertical="center"/>
      <protection hidden="1"/>
    </xf>
    <xf numFmtId="4" fontId="31" fillId="0" borderId="14" xfId="0" applyNumberFormat="1" applyFont="1" applyBorder="1" applyAlignment="1" applyProtection="1">
      <alignment horizontal="center"/>
      <protection hidden="1"/>
    </xf>
    <xf numFmtId="0" fontId="31" fillId="42" borderId="18" xfId="0" applyFont="1" applyFill="1" applyBorder="1" applyAlignment="1" applyProtection="1">
      <alignment horizontal="left"/>
      <protection hidden="1"/>
    </xf>
    <xf numFmtId="0" fontId="31" fillId="47" borderId="19" xfId="43" applyFont="1" applyFill="1" applyBorder="1" applyAlignment="1" applyProtection="1">
      <alignment horizontal="center"/>
      <protection hidden="1"/>
    </xf>
    <xf numFmtId="2" fontId="31" fillId="47" borderId="20" xfId="43" applyNumberFormat="1" applyFont="1" applyFill="1" applyBorder="1" applyAlignment="1" applyProtection="1">
      <alignment horizontal="center"/>
      <protection hidden="1"/>
    </xf>
    <xf numFmtId="0" fontId="31" fillId="47" borderId="15" xfId="0" applyFont="1" applyFill="1" applyBorder="1" applyAlignment="1" applyProtection="1">
      <alignment horizontal="center" vertical="center"/>
      <protection hidden="1"/>
    </xf>
    <xf numFmtId="2" fontId="61" fillId="47" borderId="19" xfId="0" applyNumberFormat="1" applyFont="1" applyFill="1" applyBorder="1" applyAlignment="1" applyProtection="1">
      <alignment horizontal="center"/>
      <protection hidden="1"/>
    </xf>
    <xf numFmtId="1" fontId="61" fillId="47" borderId="20" xfId="0" applyNumberFormat="1" applyFont="1" applyFill="1" applyBorder="1" applyAlignment="1" applyProtection="1">
      <alignment horizontal="center"/>
      <protection hidden="1"/>
    </xf>
    <xf numFmtId="0" fontId="61" fillId="44" borderId="21" xfId="0" applyFont="1" applyFill="1" applyBorder="1" applyProtection="1">
      <protection hidden="1"/>
    </xf>
    <xf numFmtId="0" fontId="31" fillId="0" borderId="21" xfId="0" applyFont="1" applyBorder="1" applyAlignment="1" applyProtection="1">
      <alignment horizontal="center"/>
      <protection hidden="1"/>
    </xf>
    <xf numFmtId="0" fontId="31" fillId="0" borderId="16" xfId="0" applyFont="1" applyBorder="1" applyProtection="1">
      <protection hidden="1"/>
    </xf>
    <xf numFmtId="0" fontId="31" fillId="47" borderId="13" xfId="0" applyFont="1" applyFill="1" applyBorder="1" applyAlignment="1" applyProtection="1">
      <alignment horizontal="center" vertical="center"/>
      <protection hidden="1"/>
    </xf>
    <xf numFmtId="0" fontId="61" fillId="0" borderId="21" xfId="0" applyFont="1" applyBorder="1" applyAlignment="1" applyProtection="1">
      <alignment horizontal="center"/>
      <protection hidden="1"/>
    </xf>
    <xf numFmtId="0" fontId="31" fillId="47" borderId="0" xfId="0" applyFont="1" applyFill="1" applyProtection="1">
      <protection hidden="1"/>
    </xf>
    <xf numFmtId="0" fontId="61" fillId="44" borderId="24" xfId="0" applyFont="1" applyFill="1" applyBorder="1" applyProtection="1">
      <protection hidden="1"/>
    </xf>
    <xf numFmtId="0" fontId="31" fillId="47" borderId="21" xfId="0" applyFont="1" applyFill="1" applyBorder="1" applyAlignment="1" applyProtection="1">
      <alignment horizontal="center" vertical="center"/>
      <protection hidden="1"/>
    </xf>
    <xf numFmtId="0" fontId="31" fillId="47" borderId="21" xfId="0" applyFont="1" applyFill="1" applyBorder="1" applyAlignment="1" applyProtection="1">
      <alignment vertical="center"/>
      <protection hidden="1"/>
    </xf>
    <xf numFmtId="4" fontId="61" fillId="48" borderId="0" xfId="0" applyNumberFormat="1" applyFont="1" applyFill="1" applyAlignment="1" applyProtection="1">
      <alignment horizontal="center"/>
      <protection hidden="1"/>
    </xf>
    <xf numFmtId="3" fontId="61" fillId="0" borderId="16" xfId="0" applyNumberFormat="1" applyFont="1" applyBorder="1" applyProtection="1">
      <protection hidden="1"/>
    </xf>
    <xf numFmtId="0" fontId="31" fillId="47" borderId="0" xfId="0" applyFont="1" applyFill="1" applyAlignment="1" applyProtection="1">
      <alignment horizontal="center" vertical="center"/>
      <protection hidden="1"/>
    </xf>
    <xf numFmtId="0" fontId="31" fillId="47" borderId="24" xfId="0" applyFont="1" applyFill="1" applyBorder="1" applyAlignment="1" applyProtection="1">
      <alignment horizontal="center" vertical="center"/>
      <protection hidden="1"/>
    </xf>
    <xf numFmtId="4" fontId="61" fillId="0" borderId="23" xfId="0" applyNumberFormat="1" applyFont="1" applyBorder="1" applyProtection="1">
      <protection hidden="1"/>
    </xf>
    <xf numFmtId="0" fontId="31" fillId="43" borderId="13" xfId="0" applyFont="1" applyFill="1" applyBorder="1" applyAlignment="1" applyProtection="1">
      <alignment horizontal="center" vertical="center"/>
      <protection hidden="1"/>
    </xf>
    <xf numFmtId="0" fontId="61" fillId="44" borderId="13" xfId="0" applyFont="1" applyFill="1" applyBorder="1" applyProtection="1">
      <protection hidden="1"/>
    </xf>
    <xf numFmtId="0" fontId="31" fillId="42" borderId="19" xfId="0" applyFont="1" applyFill="1" applyBorder="1" applyAlignment="1" applyProtection="1">
      <alignment horizontal="center"/>
      <protection hidden="1"/>
    </xf>
    <xf numFmtId="0" fontId="31" fillId="47" borderId="24" xfId="0" applyFont="1" applyFill="1" applyBorder="1" applyAlignment="1" applyProtection="1">
      <alignment vertical="center"/>
      <protection hidden="1"/>
    </xf>
    <xf numFmtId="4" fontId="61" fillId="48" borderId="25" xfId="0" applyNumberFormat="1" applyFont="1" applyFill="1" applyBorder="1" applyAlignment="1" applyProtection="1">
      <alignment horizontal="center"/>
      <protection hidden="1"/>
    </xf>
    <xf numFmtId="3" fontId="61" fillId="0" borderId="23" xfId="0" applyNumberFormat="1" applyFont="1" applyBorder="1" applyProtection="1">
      <protection hidden="1"/>
    </xf>
    <xf numFmtId="0" fontId="31" fillId="44" borderId="13" xfId="0" applyFont="1" applyFill="1" applyBorder="1" applyAlignment="1" applyProtection="1">
      <alignment horizontal="center" vertical="center"/>
      <protection hidden="1"/>
    </xf>
    <xf numFmtId="0" fontId="61" fillId="44" borderId="14" xfId="0" applyFont="1" applyFill="1" applyBorder="1" applyProtection="1">
      <protection hidden="1"/>
    </xf>
    <xf numFmtId="0" fontId="31" fillId="44" borderId="14" xfId="0" applyFont="1" applyFill="1" applyBorder="1" applyAlignment="1" applyProtection="1">
      <alignment horizontal="center" vertical="center"/>
      <protection hidden="1"/>
    </xf>
    <xf numFmtId="3" fontId="31" fillId="0" borderId="0" xfId="0" applyNumberFormat="1" applyFont="1" applyAlignment="1" applyProtection="1">
      <alignment horizontal="center" vertical="center"/>
      <protection hidden="1"/>
    </xf>
    <xf numFmtId="0" fontId="61" fillId="47" borderId="24" xfId="0" applyFont="1" applyFill="1" applyBorder="1" applyAlignment="1" applyProtection="1">
      <alignment horizontal="center"/>
      <protection hidden="1"/>
    </xf>
    <xf numFmtId="0" fontId="119" fillId="42" borderId="19" xfId="0" applyFont="1" applyFill="1" applyBorder="1" applyAlignment="1" applyProtection="1">
      <alignment horizontal="center" vertical="center"/>
      <protection hidden="1"/>
    </xf>
    <xf numFmtId="0" fontId="31" fillId="42" borderId="20" xfId="0" applyFont="1" applyFill="1" applyBorder="1" applyProtection="1">
      <protection hidden="1"/>
    </xf>
    <xf numFmtId="0" fontId="119" fillId="42" borderId="19" xfId="0" applyFont="1" applyFill="1" applyBorder="1" applyAlignment="1" applyProtection="1">
      <alignment horizontal="center"/>
      <protection hidden="1"/>
    </xf>
    <xf numFmtId="0" fontId="31" fillId="0" borderId="20" xfId="0" applyFont="1" applyBorder="1" applyProtection="1">
      <protection hidden="1"/>
    </xf>
    <xf numFmtId="0" fontId="31" fillId="0" borderId="0" xfId="0" applyFont="1" applyAlignment="1" applyProtection="1">
      <alignment horizontal="left" vertical="top"/>
      <protection hidden="1"/>
    </xf>
    <xf numFmtId="0" fontId="31" fillId="45" borderId="0" xfId="0" applyFont="1" applyFill="1" applyAlignment="1" applyProtection="1">
      <alignment horizontal="center"/>
      <protection hidden="1"/>
    </xf>
    <xf numFmtId="2" fontId="31" fillId="0" borderId="0" xfId="0" applyNumberFormat="1" applyFont="1" applyAlignment="1" applyProtection="1">
      <alignment horizontal="center"/>
      <protection hidden="1"/>
    </xf>
    <xf numFmtId="0" fontId="30" fillId="0" borderId="16" xfId="0" applyFont="1" applyBorder="1" applyAlignment="1" applyProtection="1">
      <alignment horizontal="center"/>
      <protection hidden="1"/>
    </xf>
    <xf numFmtId="2" fontId="31" fillId="0" borderId="25" xfId="0" applyNumberFormat="1" applyFont="1" applyBorder="1" applyAlignment="1" applyProtection="1">
      <alignment horizontal="center"/>
      <protection hidden="1"/>
    </xf>
    <xf numFmtId="0" fontId="30" fillId="0" borderId="23" xfId="0" applyFont="1" applyBorder="1" applyAlignment="1" applyProtection="1">
      <alignment horizontal="center"/>
      <protection hidden="1"/>
    </xf>
    <xf numFmtId="0" fontId="61" fillId="0" borderId="14" xfId="0" applyFont="1" applyBorder="1" applyAlignment="1" applyProtection="1">
      <alignment horizontal="center"/>
      <protection hidden="1"/>
    </xf>
    <xf numFmtId="0" fontId="61" fillId="47" borderId="14" xfId="0" applyFont="1" applyFill="1" applyBorder="1" applyAlignment="1" applyProtection="1">
      <alignment horizontal="center"/>
      <protection hidden="1"/>
    </xf>
    <xf numFmtId="0" fontId="31" fillId="0" borderId="49" xfId="0" applyFont="1" applyBorder="1" applyProtection="1">
      <protection hidden="1"/>
    </xf>
    <xf numFmtId="0" fontId="31" fillId="0" borderId="28" xfId="0" applyFont="1" applyBorder="1" applyAlignment="1" applyProtection="1">
      <alignment vertical="top"/>
      <protection hidden="1"/>
    </xf>
    <xf numFmtId="0" fontId="31" fillId="0" borderId="14" xfId="0" applyFont="1" applyBorder="1" applyAlignment="1" applyProtection="1">
      <alignment horizontal="center" vertical="center"/>
      <protection hidden="1"/>
    </xf>
    <xf numFmtId="0" fontId="31" fillId="0" borderId="28" xfId="0" applyFont="1" applyBorder="1" applyAlignment="1" applyProtection="1">
      <alignment vertical="center"/>
      <protection hidden="1"/>
    </xf>
    <xf numFmtId="0" fontId="31" fillId="0" borderId="0" xfId="0" applyFont="1" applyAlignment="1" applyProtection="1">
      <alignment horizontal="left" vertical="center"/>
      <protection hidden="1"/>
    </xf>
    <xf numFmtId="0" fontId="31" fillId="0" borderId="33" xfId="0" applyFont="1" applyBorder="1" applyAlignment="1" applyProtection="1">
      <alignment vertical="center"/>
      <protection hidden="1"/>
    </xf>
    <xf numFmtId="0" fontId="79" fillId="51" borderId="27" xfId="0" applyFont="1" applyFill="1" applyBorder="1" applyAlignment="1" applyProtection="1">
      <alignment textRotation="90" wrapText="1"/>
      <protection hidden="1"/>
    </xf>
    <xf numFmtId="0" fontId="36" fillId="51" borderId="0" xfId="0" applyFont="1" applyFill="1" applyAlignment="1" applyProtection="1">
      <alignment horizontal="right"/>
      <protection hidden="1"/>
    </xf>
    <xf numFmtId="0" fontId="56" fillId="51" borderId="0" xfId="0" applyFont="1" applyFill="1" applyAlignment="1" applyProtection="1">
      <alignment vertical="center"/>
      <protection hidden="1"/>
    </xf>
    <xf numFmtId="0" fontId="87" fillId="51" borderId="0" xfId="37" applyFont="1" applyFill="1" applyBorder="1" applyAlignment="1" applyProtection="1">
      <alignment horizontal="center" vertical="center"/>
      <protection locked="0" hidden="1"/>
    </xf>
    <xf numFmtId="0" fontId="51" fillId="51" borderId="0" xfId="0" applyFont="1" applyFill="1" applyProtection="1">
      <protection hidden="1"/>
    </xf>
    <xf numFmtId="0" fontId="31" fillId="51" borderId="0" xfId="0" applyFont="1" applyFill="1" applyProtection="1">
      <protection hidden="1"/>
    </xf>
    <xf numFmtId="0" fontId="31" fillId="51" borderId="0" xfId="0" applyFont="1" applyFill="1" applyAlignment="1" applyProtection="1">
      <alignment horizontal="center"/>
      <protection hidden="1"/>
    </xf>
    <xf numFmtId="0" fontId="51" fillId="51" borderId="0" xfId="0" applyFont="1" applyFill="1" applyAlignment="1" applyProtection="1">
      <alignment horizontal="center"/>
      <protection hidden="1"/>
    </xf>
    <xf numFmtId="0" fontId="51" fillId="51" borderId="0" xfId="0" applyFont="1" applyFill="1" applyAlignment="1" applyProtection="1">
      <alignment vertical="center"/>
      <protection hidden="1"/>
    </xf>
    <xf numFmtId="0" fontId="31" fillId="51" borderId="28" xfId="0" applyFont="1" applyFill="1" applyBorder="1" applyProtection="1">
      <protection hidden="1"/>
    </xf>
    <xf numFmtId="0" fontId="31" fillId="51" borderId="0" xfId="0" applyFont="1" applyFill="1" applyAlignment="1" applyProtection="1">
      <alignment horizontal="left"/>
      <protection hidden="1"/>
    </xf>
    <xf numFmtId="0" fontId="61" fillId="51" borderId="0" xfId="0" applyFont="1" applyFill="1" applyAlignment="1" applyProtection="1">
      <alignment horizontal="center"/>
      <protection hidden="1"/>
    </xf>
    <xf numFmtId="0" fontId="61" fillId="51" borderId="0" xfId="0" applyFont="1" applyFill="1" applyProtection="1">
      <protection hidden="1"/>
    </xf>
    <xf numFmtId="3" fontId="31" fillId="51" borderId="0" xfId="0" applyNumberFormat="1" applyFont="1" applyFill="1" applyAlignment="1" applyProtection="1">
      <alignment horizontal="center" vertical="center"/>
      <protection hidden="1"/>
    </xf>
    <xf numFmtId="0" fontId="50" fillId="51" borderId="0" xfId="0" applyFont="1" applyFill="1" applyProtection="1">
      <protection hidden="1"/>
    </xf>
    <xf numFmtId="3" fontId="30" fillId="0" borderId="0" xfId="0" applyNumberFormat="1" applyFont="1" applyAlignment="1" applyProtection="1">
      <alignment horizontal="center" vertical="center"/>
      <protection hidden="1"/>
    </xf>
    <xf numFmtId="0" fontId="110" fillId="0" borderId="77" xfId="0" applyFont="1" applyBorder="1" applyAlignment="1" applyProtection="1">
      <alignment horizontal="center" vertical="top"/>
      <protection locked="0"/>
    </xf>
    <xf numFmtId="4" fontId="85" fillId="0" borderId="0" xfId="0" applyNumberFormat="1" applyFont="1" applyAlignment="1" applyProtection="1">
      <alignment horizontal="center"/>
      <protection hidden="1"/>
    </xf>
    <xf numFmtId="4" fontId="85" fillId="0" borderId="35" xfId="0" applyNumberFormat="1" applyFont="1" applyBorder="1" applyAlignment="1" applyProtection="1">
      <alignment horizontal="center" vertical="center"/>
      <protection hidden="1"/>
    </xf>
    <xf numFmtId="0" fontId="85" fillId="0" borderId="0" xfId="0" applyFont="1" applyAlignment="1" applyProtection="1">
      <alignment horizontal="center" vertical="center"/>
      <protection hidden="1"/>
    </xf>
    <xf numFmtId="0" fontId="88" fillId="0" borderId="0" xfId="37" applyFont="1" applyFill="1" applyBorder="1" applyAlignment="1" applyProtection="1">
      <alignment horizontal="center" vertical="center"/>
      <protection hidden="1"/>
    </xf>
    <xf numFmtId="0" fontId="88" fillId="0" borderId="43" xfId="37" applyFont="1" applyFill="1" applyBorder="1" applyAlignment="1" applyProtection="1">
      <alignment horizontal="center" vertical="center"/>
      <protection hidden="1"/>
    </xf>
    <xf numFmtId="0" fontId="56" fillId="0" borderId="78" xfId="0" applyFont="1" applyBorder="1" applyAlignment="1" applyProtection="1">
      <alignment horizontal="right" vertical="center"/>
      <protection hidden="1"/>
    </xf>
    <xf numFmtId="0" fontId="56" fillId="0" borderId="37" xfId="0" applyFont="1" applyBorder="1" applyAlignment="1" applyProtection="1">
      <alignment horizontal="right" vertical="center"/>
      <protection hidden="1"/>
    </xf>
    <xf numFmtId="0" fontId="51" fillId="0" borderId="0" xfId="0" applyFont="1" applyAlignment="1">
      <alignment horizontal="center" vertical="center" wrapText="1"/>
    </xf>
    <xf numFmtId="0" fontId="51" fillId="0" borderId="43"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45" xfId="0" applyFont="1" applyBorder="1" applyAlignment="1">
      <alignment horizontal="center" vertical="center" wrapText="1"/>
    </xf>
    <xf numFmtId="164" fontId="56" fillId="0" borderId="0" xfId="0" applyNumberFormat="1" applyFont="1" applyAlignment="1" applyProtection="1">
      <alignment horizontal="center"/>
      <protection hidden="1"/>
    </xf>
    <xf numFmtId="4" fontId="85" fillId="0" borderId="35" xfId="0" applyNumberFormat="1" applyFont="1" applyBorder="1" applyAlignment="1" applyProtection="1">
      <alignment horizontal="center"/>
      <protection hidden="1"/>
    </xf>
    <xf numFmtId="4" fontId="31" fillId="48" borderId="0" xfId="0" applyNumberFormat="1" applyFont="1" applyFill="1" applyAlignment="1" applyProtection="1">
      <alignment horizontal="center"/>
      <protection hidden="1"/>
    </xf>
    <xf numFmtId="4" fontId="31" fillId="48" borderId="0" xfId="0" applyNumberFormat="1" applyFont="1" applyFill="1" applyAlignment="1" applyProtection="1">
      <alignment horizontal="center" vertical="center"/>
      <protection hidden="1"/>
    </xf>
    <xf numFmtId="0" fontId="51" fillId="0" borderId="38" xfId="0" applyFont="1" applyBorder="1" applyAlignment="1" applyProtection="1">
      <alignment horizontal="right" vertical="center"/>
      <protection hidden="1"/>
    </xf>
    <xf numFmtId="0" fontId="34" fillId="0" borderId="71" xfId="43" applyFont="1" applyBorder="1" applyAlignment="1" applyProtection="1">
      <alignment horizontal="center"/>
      <protection locked="0"/>
    </xf>
    <xf numFmtId="0" fontId="51" fillId="0" borderId="0" xfId="43" applyFont="1" applyAlignment="1" applyProtection="1">
      <alignment horizontal="right"/>
      <protection hidden="1"/>
    </xf>
    <xf numFmtId="0" fontId="34" fillId="0" borderId="72" xfId="43" applyFont="1" applyBorder="1" applyAlignment="1" applyProtection="1">
      <alignment horizontal="center"/>
      <protection locked="0" hidden="1"/>
    </xf>
    <xf numFmtId="0" fontId="34" fillId="0" borderId="73" xfId="43" applyFont="1" applyBorder="1" applyAlignment="1" applyProtection="1">
      <alignment horizontal="center"/>
      <protection locked="0" hidden="1"/>
    </xf>
    <xf numFmtId="0" fontId="105" fillId="0" borderId="71" xfId="0" applyFont="1" applyBorder="1" applyAlignment="1" applyProtection="1">
      <alignment horizontal="center"/>
      <protection locked="0"/>
    </xf>
    <xf numFmtId="0" fontId="56" fillId="43" borderId="41" xfId="0" applyFont="1" applyFill="1" applyBorder="1" applyAlignment="1" applyProtection="1">
      <alignment horizontal="center" vertical="center"/>
      <protection hidden="1"/>
    </xf>
    <xf numFmtId="0" fontId="56" fillId="43" borderId="38" xfId="0" applyFont="1" applyFill="1" applyBorder="1" applyAlignment="1" applyProtection="1">
      <alignment horizontal="center" vertical="center"/>
      <protection hidden="1"/>
    </xf>
    <xf numFmtId="0" fontId="56" fillId="43" borderId="44" xfId="0" applyFont="1" applyFill="1" applyBorder="1" applyAlignment="1" applyProtection="1">
      <alignment horizontal="center" vertical="center"/>
      <protection hidden="1"/>
    </xf>
    <xf numFmtId="0" fontId="56" fillId="43" borderId="0" xfId="0" applyFont="1" applyFill="1" applyAlignment="1" applyProtection="1">
      <alignment horizontal="center" vertical="center"/>
      <protection hidden="1"/>
    </xf>
    <xf numFmtId="0" fontId="56" fillId="43" borderId="74" xfId="0" applyFont="1" applyFill="1" applyBorder="1" applyAlignment="1" applyProtection="1">
      <alignment horizontal="center" vertical="center"/>
      <protection hidden="1"/>
    </xf>
    <xf numFmtId="0" fontId="56" fillId="43" borderId="32" xfId="0" applyFont="1" applyFill="1" applyBorder="1" applyAlignment="1" applyProtection="1">
      <alignment horizontal="center" vertical="center"/>
      <protection hidden="1"/>
    </xf>
    <xf numFmtId="0" fontId="97" fillId="0" borderId="32" xfId="37" applyFont="1" applyFill="1" applyBorder="1" applyAlignment="1" applyProtection="1">
      <alignment horizontal="center" vertical="center"/>
      <protection locked="0"/>
    </xf>
    <xf numFmtId="0" fontId="97" fillId="0" borderId="75" xfId="37" applyFont="1" applyFill="1" applyBorder="1" applyAlignment="1" applyProtection="1">
      <alignment horizontal="center" vertical="center"/>
      <protection locked="0"/>
    </xf>
    <xf numFmtId="0" fontId="56" fillId="0" borderId="0" xfId="0" applyFont="1" applyAlignment="1" applyProtection="1">
      <alignment horizontal="center" vertical="top"/>
      <protection hidden="1"/>
    </xf>
    <xf numFmtId="0" fontId="109" fillId="0" borderId="0" xfId="37" applyFont="1" applyBorder="1" applyAlignment="1" applyProtection="1">
      <alignment horizontal="left" vertical="center"/>
      <protection locked="0"/>
    </xf>
    <xf numFmtId="0" fontId="109" fillId="0" borderId="43" xfId="37" applyFont="1" applyBorder="1" applyAlignment="1" applyProtection="1">
      <alignment horizontal="left" vertical="center"/>
      <protection locked="0"/>
    </xf>
    <xf numFmtId="0" fontId="63" fillId="0" borderId="0" xfId="43" applyFont="1" applyAlignment="1" applyProtection="1">
      <alignment horizontal="center" vertical="center"/>
      <protection hidden="1"/>
    </xf>
    <xf numFmtId="0" fontId="56" fillId="43" borderId="78" xfId="0" applyFont="1" applyFill="1" applyBorder="1" applyAlignment="1" applyProtection="1">
      <alignment horizontal="center" vertical="center"/>
      <protection hidden="1"/>
    </xf>
    <xf numFmtId="0" fontId="56" fillId="43" borderId="37" xfId="0" applyFont="1" applyFill="1" applyBorder="1" applyAlignment="1" applyProtection="1">
      <alignment horizontal="center" vertical="center"/>
      <protection hidden="1"/>
    </xf>
    <xf numFmtId="0" fontId="53" fillId="0" borderId="38" xfId="0" applyFont="1" applyBorder="1" applyAlignment="1" applyProtection="1">
      <alignment horizontal="center"/>
      <protection hidden="1"/>
    </xf>
    <xf numFmtId="9" fontId="55" fillId="43" borderId="38" xfId="0" applyNumberFormat="1" applyFont="1" applyFill="1" applyBorder="1" applyAlignment="1" applyProtection="1">
      <alignment horizontal="center" vertical="center"/>
      <protection hidden="1"/>
    </xf>
    <xf numFmtId="0" fontId="34" fillId="0" borderId="72" xfId="0" applyFont="1" applyBorder="1" applyAlignment="1" applyProtection="1">
      <alignment horizontal="center"/>
      <protection locked="0" hidden="1"/>
    </xf>
    <xf numFmtId="0" fontId="34" fillId="0" borderId="73" xfId="0" applyFont="1" applyBorder="1" applyAlignment="1" applyProtection="1">
      <alignment horizontal="center"/>
      <protection locked="0" hidden="1"/>
    </xf>
    <xf numFmtId="0" fontId="91" fillId="0" borderId="0" xfId="0" applyFont="1" applyAlignment="1">
      <alignment horizontal="center" vertical="center"/>
    </xf>
    <xf numFmtId="164" fontId="56" fillId="0" borderId="37" xfId="0" applyNumberFormat="1" applyFont="1" applyBorder="1" applyAlignment="1" applyProtection="1">
      <alignment horizontal="center" vertical="center"/>
      <protection hidden="1"/>
    </xf>
    <xf numFmtId="164" fontId="34" fillId="0" borderId="77" xfId="0" applyNumberFormat="1" applyFont="1" applyBorder="1" applyAlignment="1" applyProtection="1">
      <alignment horizontal="center" vertical="top"/>
      <protection locked="0"/>
    </xf>
    <xf numFmtId="0" fontId="34" fillId="0" borderId="76" xfId="0" applyFont="1" applyBorder="1" applyAlignment="1" applyProtection="1">
      <alignment horizontal="center"/>
      <protection locked="0" hidden="1"/>
    </xf>
    <xf numFmtId="0" fontId="34" fillId="0" borderId="76" xfId="43" applyFont="1" applyBorder="1" applyAlignment="1" applyProtection="1">
      <alignment horizontal="center"/>
      <protection locked="0" hidden="1"/>
    </xf>
    <xf numFmtId="4" fontId="51" fillId="0" borderId="0" xfId="43" applyNumberFormat="1" applyFont="1" applyAlignment="1" applyProtection="1">
      <alignment horizontal="right" vertical="center"/>
      <protection hidden="1"/>
    </xf>
    <xf numFmtId="0" fontId="55" fillId="0" borderId="44" xfId="0" applyFont="1" applyBorder="1" applyAlignment="1" applyProtection="1">
      <alignment horizontal="right" vertical="center"/>
      <protection hidden="1"/>
    </xf>
    <xf numFmtId="0" fontId="55" fillId="0" borderId="0" xfId="0" applyFont="1" applyAlignment="1" applyProtection="1">
      <alignment horizontal="right" vertical="center"/>
      <protection hidden="1"/>
    </xf>
    <xf numFmtId="9" fontId="85" fillId="0" borderId="44" xfId="0" applyNumberFormat="1" applyFont="1" applyBorder="1" applyAlignment="1" applyProtection="1">
      <alignment horizontal="right" vertical="center"/>
      <protection hidden="1"/>
    </xf>
    <xf numFmtId="9" fontId="85" fillId="0" borderId="0" xfId="0" applyNumberFormat="1" applyFont="1" applyAlignment="1" applyProtection="1">
      <alignment horizontal="right" vertical="center"/>
      <protection hidden="1"/>
    </xf>
    <xf numFmtId="4" fontId="55" fillId="43" borderId="84" xfId="0" applyNumberFormat="1" applyFont="1" applyFill="1" applyBorder="1" applyAlignment="1" applyProtection="1">
      <alignment horizontal="center" vertical="center"/>
      <protection hidden="1"/>
    </xf>
    <xf numFmtId="4" fontId="55" fillId="43" borderId="85" xfId="0" applyNumberFormat="1" applyFont="1" applyFill="1" applyBorder="1" applyAlignment="1" applyProtection="1">
      <alignment horizontal="center" vertical="center"/>
      <protection hidden="1"/>
    </xf>
    <xf numFmtId="9" fontId="55" fillId="43" borderId="86" xfId="0" applyNumberFormat="1" applyFont="1" applyFill="1" applyBorder="1" applyAlignment="1" applyProtection="1">
      <alignment horizontal="center" vertical="center"/>
      <protection hidden="1"/>
    </xf>
    <xf numFmtId="9" fontId="55" fillId="43" borderId="84" xfId="0" applyNumberFormat="1" applyFont="1" applyFill="1" applyBorder="1" applyAlignment="1" applyProtection="1">
      <alignment horizontal="center" vertical="center"/>
      <protection hidden="1"/>
    </xf>
    <xf numFmtId="0" fontId="85" fillId="0" borderId="44" xfId="0" applyFont="1" applyBorder="1" applyAlignment="1" applyProtection="1">
      <alignment horizontal="right"/>
      <protection hidden="1"/>
    </xf>
    <xf numFmtId="0" fontId="85" fillId="0" borderId="0" xfId="0" applyFont="1" applyAlignment="1" applyProtection="1">
      <alignment horizontal="right"/>
      <protection hidden="1"/>
    </xf>
    <xf numFmtId="0" fontId="51" fillId="0" borderId="0" xfId="0" applyFont="1" applyAlignment="1" applyProtection="1">
      <alignment horizontal="left"/>
      <protection hidden="1"/>
    </xf>
    <xf numFmtId="0" fontId="34" fillId="0" borderId="76" xfId="0" applyFont="1" applyBorder="1" applyAlignment="1" applyProtection="1">
      <alignment horizontal="center"/>
      <protection locked="0"/>
    </xf>
    <xf numFmtId="0" fontId="51" fillId="0" borderId="0" xfId="0" applyFont="1" applyAlignment="1" applyProtection="1">
      <alignment horizontal="center"/>
      <protection hidden="1"/>
    </xf>
    <xf numFmtId="0" fontId="111" fillId="0" borderId="38" xfId="0" applyFont="1" applyBorder="1" applyAlignment="1" applyProtection="1">
      <alignment horizontal="center" vertical="center"/>
      <protection hidden="1"/>
    </xf>
    <xf numFmtId="0" fontId="51" fillId="0" borderId="0" xfId="43" applyFont="1" applyAlignment="1" applyProtection="1">
      <alignment horizontal="center"/>
      <protection hidden="1"/>
    </xf>
    <xf numFmtId="3" fontId="34" fillId="0" borderId="72" xfId="43" applyNumberFormat="1" applyFont="1" applyBorder="1" applyAlignment="1" applyProtection="1">
      <alignment horizontal="center"/>
      <protection locked="0" hidden="1"/>
    </xf>
    <xf numFmtId="3" fontId="34" fillId="0" borderId="76" xfId="43" applyNumberFormat="1" applyFont="1" applyBorder="1" applyAlignment="1" applyProtection="1">
      <alignment horizontal="center"/>
      <protection locked="0" hidden="1"/>
    </xf>
    <xf numFmtId="3" fontId="34" fillId="0" borderId="73" xfId="43" applyNumberFormat="1" applyFont="1" applyBorder="1" applyAlignment="1" applyProtection="1">
      <alignment horizontal="center"/>
      <protection locked="0" hidden="1"/>
    </xf>
    <xf numFmtId="0" fontId="107" fillId="0" borderId="0" xfId="0" applyFont="1" applyAlignment="1" applyProtection="1">
      <alignment horizontal="center" vertical="center"/>
      <protection hidden="1"/>
    </xf>
    <xf numFmtId="0" fontId="63" fillId="0" borderId="0" xfId="0" applyFont="1" applyAlignment="1" applyProtection="1">
      <alignment horizontal="center" vertical="center"/>
      <protection hidden="1"/>
    </xf>
    <xf numFmtId="0" fontId="61" fillId="0" borderId="17" xfId="0" applyFont="1" applyBorder="1" applyAlignment="1" applyProtection="1">
      <alignment horizontal="center"/>
      <protection hidden="1"/>
    </xf>
    <xf numFmtId="0" fontId="61" fillId="0" borderId="22" xfId="0" applyFont="1" applyBorder="1" applyAlignment="1" applyProtection="1">
      <alignment horizontal="center"/>
      <protection hidden="1"/>
    </xf>
    <xf numFmtId="49" fontId="34" fillId="0" borderId="80" xfId="43" applyNumberFormat="1" applyFont="1" applyBorder="1" applyAlignment="1" applyProtection="1">
      <alignment horizontal="center"/>
      <protection locked="0"/>
    </xf>
    <xf numFmtId="0" fontId="34" fillId="0" borderId="80" xfId="43" applyFont="1" applyBorder="1" applyAlignment="1" applyProtection="1">
      <alignment horizontal="center"/>
      <protection locked="0"/>
    </xf>
    <xf numFmtId="0" fontId="91" fillId="0" borderId="27" xfId="0" applyFont="1" applyBorder="1" applyAlignment="1" applyProtection="1">
      <alignment horizontal="right"/>
      <protection hidden="1"/>
    </xf>
    <xf numFmtId="0" fontId="91" fillId="0" borderId="0" xfId="0" applyFont="1" applyAlignment="1" applyProtection="1">
      <alignment horizontal="right"/>
      <protection hidden="1"/>
    </xf>
    <xf numFmtId="0" fontId="72" fillId="43" borderId="26" xfId="0" applyFont="1" applyFill="1" applyBorder="1" applyAlignment="1" applyProtection="1">
      <alignment horizontal="center" vertical="center"/>
      <protection hidden="1"/>
    </xf>
    <xf numFmtId="0" fontId="72" fillId="43" borderId="81" xfId="0" applyFont="1" applyFill="1" applyBorder="1" applyAlignment="1" applyProtection="1">
      <alignment horizontal="center" vertical="center"/>
      <protection hidden="1"/>
    </xf>
    <xf numFmtId="164" fontId="56" fillId="0" borderId="0" xfId="0" applyNumberFormat="1" applyFont="1" applyAlignment="1" applyProtection="1">
      <alignment horizontal="left" vertical="top"/>
      <protection hidden="1"/>
    </xf>
    <xf numFmtId="0" fontId="92" fillId="43" borderId="48" xfId="0" applyFont="1" applyFill="1" applyBorder="1" applyAlignment="1" applyProtection="1">
      <alignment horizontal="center" vertical="center" wrapText="1"/>
      <protection hidden="1"/>
    </xf>
    <xf numFmtId="0" fontId="92" fillId="43" borderId="38" xfId="0" applyFont="1" applyFill="1" applyBorder="1" applyAlignment="1" applyProtection="1">
      <alignment horizontal="center" vertical="center" wrapText="1"/>
      <protection hidden="1"/>
    </xf>
    <xf numFmtId="0" fontId="92" fillId="43" borderId="49" xfId="0" applyFont="1" applyFill="1" applyBorder="1" applyAlignment="1" applyProtection="1">
      <alignment horizontal="center" vertical="center" wrapText="1"/>
      <protection hidden="1"/>
    </xf>
    <xf numFmtId="0" fontId="51" fillId="43" borderId="0" xfId="0" applyFont="1" applyFill="1" applyAlignment="1" applyProtection="1">
      <alignment horizontal="center" vertical="center" wrapText="1"/>
      <protection hidden="1"/>
    </xf>
    <xf numFmtId="0" fontId="51" fillId="43" borderId="37" xfId="0" applyFont="1" applyFill="1" applyBorder="1" applyAlignment="1" applyProtection="1">
      <alignment horizontal="center" vertical="center" wrapText="1"/>
      <protection hidden="1"/>
    </xf>
    <xf numFmtId="0" fontId="34" fillId="0" borderId="82" xfId="0" applyFont="1" applyBorder="1" applyAlignment="1" applyProtection="1">
      <alignment horizontal="center" vertical="center"/>
      <protection locked="0" hidden="1"/>
    </xf>
    <xf numFmtId="0" fontId="34" fillId="0" borderId="83" xfId="0" applyFont="1" applyBorder="1" applyAlignment="1" applyProtection="1">
      <alignment horizontal="center" vertical="center"/>
      <protection locked="0" hidden="1"/>
    </xf>
    <xf numFmtId="0" fontId="112" fillId="0" borderId="27" xfId="0" applyFont="1" applyBorder="1" applyAlignment="1" applyProtection="1">
      <alignment horizontal="center" wrapText="1"/>
      <protection hidden="1"/>
    </xf>
    <xf numFmtId="0" fontId="112" fillId="0" borderId="0" xfId="0" applyFont="1" applyAlignment="1" applyProtection="1">
      <alignment horizontal="center" wrapText="1"/>
      <protection hidden="1"/>
    </xf>
    <xf numFmtId="0" fontId="112" fillId="0" borderId="28" xfId="0" applyFont="1" applyBorder="1" applyAlignment="1" applyProtection="1">
      <alignment horizontal="center" wrapText="1"/>
      <protection hidden="1"/>
    </xf>
    <xf numFmtId="0" fontId="56" fillId="0" borderId="27" xfId="0" applyFont="1" applyBorder="1" applyAlignment="1" applyProtection="1">
      <alignment horizontal="right" vertical="top"/>
      <protection hidden="1"/>
    </xf>
    <xf numFmtId="0" fontId="56" fillId="0" borderId="0" xfId="0" applyFont="1" applyAlignment="1" applyProtection="1">
      <alignment horizontal="right" vertical="top"/>
      <protection hidden="1"/>
    </xf>
    <xf numFmtId="0" fontId="51" fillId="0" borderId="79" xfId="43" applyFont="1" applyBorder="1" applyAlignment="1" applyProtection="1">
      <alignment horizontal="center"/>
      <protection hidden="1"/>
    </xf>
    <xf numFmtId="49" fontId="105" fillId="0" borderId="80" xfId="0" applyNumberFormat="1" applyFont="1" applyBorder="1" applyAlignment="1" applyProtection="1">
      <alignment horizontal="center"/>
      <protection locked="0"/>
    </xf>
    <xf numFmtId="0" fontId="105" fillId="0" borderId="80" xfId="0" applyFont="1" applyBorder="1" applyAlignment="1" applyProtection="1">
      <alignment horizontal="center"/>
      <protection locked="0"/>
    </xf>
    <xf numFmtId="0" fontId="105" fillId="0" borderId="80" xfId="0" applyFont="1" applyBorder="1" applyAlignment="1" applyProtection="1">
      <alignment horizontal="left"/>
      <protection locked="0"/>
    </xf>
    <xf numFmtId="0" fontId="105" fillId="0" borderId="0" xfId="0" applyFont="1" applyAlignment="1" applyProtection="1">
      <alignment horizontal="left"/>
      <protection locked="0"/>
    </xf>
    <xf numFmtId="0" fontId="34" fillId="50" borderId="0" xfId="0" applyFont="1" applyFill="1" applyAlignment="1" applyProtection="1">
      <alignment horizontal="center"/>
      <protection hidden="1"/>
    </xf>
    <xf numFmtId="0" fontId="63" fillId="0" borderId="0" xfId="43" applyFont="1" applyAlignment="1" applyProtection="1">
      <alignment horizontal="center"/>
      <protection hidden="1"/>
    </xf>
    <xf numFmtId="0" fontId="34" fillId="0" borderId="72" xfId="0" applyFont="1" applyBorder="1" applyAlignment="1" applyProtection="1">
      <alignment horizontal="center" vertical="center"/>
      <protection locked="0" hidden="1"/>
    </xf>
    <xf numFmtId="0" fontId="34" fillId="0" borderId="73" xfId="0" applyFont="1" applyBorder="1" applyAlignment="1" applyProtection="1">
      <alignment horizontal="center" vertical="center"/>
      <protection locked="0" hidden="1"/>
    </xf>
    <xf numFmtId="0" fontId="108" fillId="0" borderId="0" xfId="50" applyFont="1" applyAlignment="1" applyProtection="1">
      <alignment horizontal="center" vertical="center"/>
      <protection hidden="1"/>
    </xf>
    <xf numFmtId="0" fontId="50" fillId="0" borderId="0" xfId="0" applyFont="1" applyAlignment="1" applyProtection="1">
      <alignment horizontal="justify" vertical="center"/>
      <protection hidden="1"/>
    </xf>
    <xf numFmtId="0" fontId="56" fillId="0" borderId="88" xfId="0" applyFont="1" applyBorder="1" applyAlignment="1" applyProtection="1">
      <alignment horizontal="center" vertical="center"/>
      <protection hidden="1"/>
    </xf>
    <xf numFmtId="0" fontId="56" fillId="0" borderId="89" xfId="0" applyFont="1" applyBorder="1" applyAlignment="1" applyProtection="1">
      <alignment horizontal="center" vertical="center"/>
      <protection hidden="1"/>
    </xf>
    <xf numFmtId="0" fontId="56" fillId="0" borderId="90" xfId="0" applyFont="1" applyBorder="1" applyAlignment="1" applyProtection="1">
      <alignment horizontal="center" vertical="center"/>
      <protection hidden="1"/>
    </xf>
    <xf numFmtId="0" fontId="56" fillId="0" borderId="91" xfId="0" applyFont="1" applyBorder="1" applyAlignment="1" applyProtection="1">
      <alignment horizontal="center" vertical="center"/>
      <protection hidden="1"/>
    </xf>
    <xf numFmtId="0" fontId="56" fillId="0" borderId="92" xfId="0" applyFont="1" applyBorder="1" applyAlignment="1" applyProtection="1">
      <alignment horizontal="center" vertical="center"/>
      <protection hidden="1"/>
    </xf>
    <xf numFmtId="0" fontId="56" fillId="0" borderId="93" xfId="0" applyFont="1" applyBorder="1" applyAlignment="1" applyProtection="1">
      <alignment horizontal="center" vertical="center"/>
      <protection hidden="1"/>
    </xf>
    <xf numFmtId="0" fontId="72" fillId="0" borderId="88" xfId="0" applyFont="1" applyBorder="1" applyAlignment="1" applyProtection="1">
      <alignment horizontal="center" vertical="center"/>
      <protection hidden="1"/>
    </xf>
    <xf numFmtId="0" fontId="72" fillId="0" borderId="89" xfId="0" applyFont="1" applyBorder="1" applyAlignment="1" applyProtection="1">
      <alignment horizontal="center" vertical="center"/>
      <protection hidden="1"/>
    </xf>
    <xf numFmtId="0" fontId="72" fillId="0" borderId="90" xfId="0" applyFont="1" applyBorder="1" applyAlignment="1" applyProtection="1">
      <alignment horizontal="center" vertical="center"/>
      <protection hidden="1"/>
    </xf>
    <xf numFmtId="0" fontId="72" fillId="0" borderId="91" xfId="0" applyFont="1" applyBorder="1" applyAlignment="1" applyProtection="1">
      <alignment horizontal="center" vertical="center"/>
      <protection hidden="1"/>
    </xf>
    <xf numFmtId="0" fontId="72" fillId="0" borderId="92" xfId="0" applyFont="1" applyBorder="1" applyAlignment="1" applyProtection="1">
      <alignment horizontal="center" vertical="center"/>
      <protection hidden="1"/>
    </xf>
    <xf numFmtId="0" fontId="72" fillId="0" borderId="93" xfId="0" applyFont="1" applyBorder="1" applyAlignment="1" applyProtection="1">
      <alignment horizontal="center" vertical="center"/>
      <protection hidden="1"/>
    </xf>
    <xf numFmtId="0" fontId="56" fillId="43" borderId="0" xfId="0" applyFont="1" applyFill="1" applyAlignment="1" applyProtection="1">
      <alignment horizontal="center" vertical="center"/>
      <protection locked="0" hidden="1"/>
    </xf>
    <xf numFmtId="0" fontId="50" fillId="0" borderId="0" xfId="0" applyFont="1" applyAlignment="1" applyProtection="1">
      <alignment horizontal="justify" vertical="top"/>
      <protection hidden="1"/>
    </xf>
    <xf numFmtId="165" fontId="51" fillId="0" borderId="51" xfId="0" applyNumberFormat="1" applyFont="1" applyBorder="1" applyAlignment="1" applyProtection="1">
      <alignment horizontal="left"/>
      <protection hidden="1"/>
    </xf>
    <xf numFmtId="0" fontId="56" fillId="43" borderId="87" xfId="0" applyFont="1" applyFill="1" applyBorder="1" applyAlignment="1" applyProtection="1">
      <alignment horizontal="center" vertical="center"/>
      <protection locked="0" hidden="1"/>
    </xf>
    <xf numFmtId="0" fontId="72" fillId="43" borderId="0" xfId="0" applyFont="1" applyFill="1" applyAlignment="1" applyProtection="1">
      <alignment horizontal="center" vertical="center"/>
      <protection locked="0" hidden="1"/>
    </xf>
    <xf numFmtId="0" fontId="113" fillId="0" borderId="0" xfId="0" applyFont="1" applyAlignment="1" applyProtection="1">
      <alignment horizontal="center" vertical="center"/>
      <protection locked="0" hidden="1"/>
    </xf>
    <xf numFmtId="165" fontId="50" fillId="0" borderId="51" xfId="43" applyNumberFormat="1" applyFont="1" applyBorder="1" applyAlignment="1" applyProtection="1">
      <alignment horizontal="left" vertical="center"/>
      <protection hidden="1"/>
    </xf>
    <xf numFmtId="165" fontId="50" fillId="0" borderId="62" xfId="43" applyNumberFormat="1" applyFont="1" applyBorder="1" applyAlignment="1" applyProtection="1">
      <alignment horizontal="left" vertical="center"/>
      <protection hidden="1"/>
    </xf>
    <xf numFmtId="165" fontId="51" fillId="0" borderId="92" xfId="47" applyNumberFormat="1" applyFont="1" applyBorder="1" applyAlignment="1" applyProtection="1">
      <alignment horizontal="center" vertical="center"/>
      <protection hidden="1"/>
    </xf>
    <xf numFmtId="165" fontId="51" fillId="0" borderId="93" xfId="47" applyNumberFormat="1" applyFont="1" applyBorder="1" applyAlignment="1" applyProtection="1">
      <alignment horizontal="center" vertical="center"/>
      <protection hidden="1"/>
    </xf>
    <xf numFmtId="0" fontId="72" fillId="0" borderId="51" xfId="43" applyFont="1" applyBorder="1" applyAlignment="1" applyProtection="1">
      <alignment horizontal="right" vertical="center"/>
      <protection hidden="1"/>
    </xf>
    <xf numFmtId="0" fontId="56" fillId="0" borderId="88" xfId="43" applyFont="1" applyBorder="1" applyAlignment="1" applyProtection="1">
      <alignment horizontal="center" vertical="center"/>
      <protection hidden="1"/>
    </xf>
    <xf numFmtId="0" fontId="56" fillId="0" borderId="89" xfId="43" applyFont="1" applyBorder="1" applyAlignment="1" applyProtection="1">
      <alignment horizontal="center" vertical="center"/>
      <protection hidden="1"/>
    </xf>
    <xf numFmtId="0" fontId="56" fillId="0" borderId="92" xfId="43" applyFont="1" applyBorder="1" applyAlignment="1" applyProtection="1">
      <alignment horizontal="center" vertical="center"/>
      <protection hidden="1"/>
    </xf>
    <xf numFmtId="0" fontId="56" fillId="0" borderId="93" xfId="43" applyFont="1" applyBorder="1" applyAlignment="1" applyProtection="1">
      <alignment horizontal="center" vertical="center"/>
      <protection hidden="1"/>
    </xf>
    <xf numFmtId="0" fontId="56" fillId="0" borderId="88" xfId="0" applyFont="1" applyBorder="1" applyAlignment="1" applyProtection="1">
      <alignment horizontal="center"/>
      <protection hidden="1"/>
    </xf>
    <xf numFmtId="0" fontId="56" fillId="0" borderId="89" xfId="0" applyFont="1" applyBorder="1" applyAlignment="1" applyProtection="1">
      <alignment horizontal="center"/>
      <protection hidden="1"/>
    </xf>
  </cellXfs>
  <cellStyles count="97">
    <cellStyle name="Accent1" xfId="1" builtinId="29" customBuiltin="1"/>
    <cellStyle name="Accent1 - 20%" xfId="2" xr:uid="{FC2A49DE-A9A3-4DD1-ACBE-60084FCBB742}"/>
    <cellStyle name="Accent1 - 40%" xfId="3" xr:uid="{6B61B865-C3A6-4ABF-BD80-D62DD85400A9}"/>
    <cellStyle name="Accent1 - 60%" xfId="4" xr:uid="{E76598A5-9626-43F8-8E4F-9483E3578B0C}"/>
    <cellStyle name="Accent2" xfId="5" builtinId="33" customBuiltin="1"/>
    <cellStyle name="Accent2 - 20%" xfId="6" xr:uid="{92FE8D9E-371A-4D74-BE9F-A9C83F3EE56B}"/>
    <cellStyle name="Accent2 - 40%" xfId="7" xr:uid="{4884BC82-AD46-4156-A3D7-0DAF5C5BB0DB}"/>
    <cellStyle name="Accent2 - 60%" xfId="8" xr:uid="{DBC59215-35B7-4F32-A407-64DD04AF35B5}"/>
    <cellStyle name="Accent3" xfId="9" builtinId="37" customBuiltin="1"/>
    <cellStyle name="Accent3 - 20%" xfId="10" xr:uid="{5D642183-D0CE-460C-8A66-33EFF1114BBD}"/>
    <cellStyle name="Accent3 - 40%" xfId="11" xr:uid="{3AE4350E-8CF3-48C6-BD39-FD45A4403BA7}"/>
    <cellStyle name="Accent3 - 60%" xfId="12" xr:uid="{E60537BC-9DF2-496E-A41D-55BC8B903F84}"/>
    <cellStyle name="Accent4" xfId="13" builtinId="41" customBuiltin="1"/>
    <cellStyle name="Accent4 - 20%" xfId="14" xr:uid="{DAD377C9-2B77-40AC-8C59-EC985B4C1996}"/>
    <cellStyle name="Accent4 - 40%" xfId="15" xr:uid="{4DFB12D4-DEE9-43FD-8A84-1271F66AC03D}"/>
    <cellStyle name="Accent4 - 60%" xfId="16" xr:uid="{09C4BD2B-ACD9-4049-B83E-C1D04047E5FB}"/>
    <cellStyle name="Accent5" xfId="17" builtinId="45" customBuiltin="1"/>
    <cellStyle name="Accent5 - 20%" xfId="18" xr:uid="{D282F97E-B6E6-4B36-AEDC-F1ADCACC0F45}"/>
    <cellStyle name="Accent5 - 40%" xfId="19" xr:uid="{273DE581-6487-43F3-9CFC-83403671E3DF}"/>
    <cellStyle name="Accent5 - 60%" xfId="20" xr:uid="{341ECA4E-ABA6-41F4-9B9F-C52532CE9934}"/>
    <cellStyle name="Accent6" xfId="21" builtinId="49" customBuiltin="1"/>
    <cellStyle name="Accent6 - 20%" xfId="22" xr:uid="{17226516-75BA-4A0A-A46F-A53DCA98C6D7}"/>
    <cellStyle name="Accent6 - 40%" xfId="23" xr:uid="{B0E10AB9-1366-44CF-B095-DC891B02794C}"/>
    <cellStyle name="Accent6 - 60%" xfId="24" xr:uid="{71C29A46-C5EA-4EB5-950E-2F31B76F93FF}"/>
    <cellStyle name="Bad" xfId="25" builtinId="27" customBuiltin="1"/>
    <cellStyle name="Calculation" xfId="26" builtinId="22" customBuiltin="1"/>
    <cellStyle name="Check Cell" xfId="27" builtinId="23" customBuiltin="1"/>
    <cellStyle name="Comma 3" xfId="28" xr:uid="{9F00A21E-56E5-400D-8D32-0EB899534C6E}"/>
    <cellStyle name="Emphasis 1" xfId="29" xr:uid="{E3FB8379-36F0-48D9-B4B2-42B572742DFC}"/>
    <cellStyle name="Emphasis 2" xfId="30" xr:uid="{7B5634BA-2032-4AF8-814C-E1C9D259DC2D}"/>
    <cellStyle name="Emphasis 3" xfId="31" xr:uid="{A06F5EDE-4CE1-4F43-A70B-E23BFF8BE45B}"/>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 2" xfId="38" xr:uid="{9C3D4ED6-DB43-4A3B-9034-A48184E87C2F}"/>
    <cellStyle name="Hyperlink 3" xfId="39" xr:uid="{18E232FE-0243-408F-BDC0-6B042EE01B3F}"/>
    <cellStyle name="Input" xfId="40" builtinId="20" customBuiltin="1"/>
    <cellStyle name="Linked Cell" xfId="41" builtinId="24" customBuiltin="1"/>
    <cellStyle name="Neutral" xfId="42" builtinId="28" customBuiltin="1"/>
    <cellStyle name="Normal" xfId="0" builtinId="0"/>
    <cellStyle name="Normal 2" xfId="43" xr:uid="{1A64739D-B9BC-422B-BC28-BAD6D203C249}"/>
    <cellStyle name="Normal 2 2" xfId="44" xr:uid="{9974963B-5306-4DEE-B295-DF28BE578C42}"/>
    <cellStyle name="Normal 3" xfId="45" xr:uid="{7FBB9EAD-9377-448B-AF96-39FECD16C0EA}"/>
    <cellStyle name="Normal 3 2" xfId="46" xr:uid="{59560829-7BC7-4FD6-8172-6E2E5DAFF497}"/>
    <cellStyle name="Normal 4" xfId="47" xr:uid="{17B56025-8087-4577-93CC-458FDEAA5E60}"/>
    <cellStyle name="Normal 4 2" xfId="48" xr:uid="{30976C2E-ECF5-4124-B401-340F5B733DD2}"/>
    <cellStyle name="Normal 4 3" xfId="49" xr:uid="{4F0BA9DE-6B21-4E39-B358-3E13AB041E4D}"/>
    <cellStyle name="Normal 5" xfId="50" xr:uid="{2F2AFBEB-824E-4138-84CC-E3AC0298CB37}"/>
    <cellStyle name="Normal 6" xfId="51" xr:uid="{42657BBC-FB0E-452D-AFA7-6E46BF7DF80E}"/>
    <cellStyle name="Normal 6 2" xfId="52" xr:uid="{8F820CFE-BA4E-4CF2-9010-5E2146000C9F}"/>
    <cellStyle name="Note" xfId="53" builtinId="10" customBuiltin="1"/>
    <cellStyle name="Output" xfId="54" builtinId="21" customBuiltin="1"/>
    <cellStyle name="SAPBEXaggData" xfId="55" xr:uid="{89E7F354-5D97-438B-B96D-9DE0D9A2BD89}"/>
    <cellStyle name="SAPBEXaggDataEmph" xfId="56" xr:uid="{C8BB9B98-F953-4735-97B5-B605F5E556CF}"/>
    <cellStyle name="SAPBEXaggItem" xfId="57" xr:uid="{F41791A2-14B6-4E9F-B104-97F61B8B0D1E}"/>
    <cellStyle name="SAPBEXaggItemX" xfId="58" xr:uid="{A53493D1-55C1-4B8C-806C-3D7598B7E270}"/>
    <cellStyle name="SAPBEXchaText" xfId="59" xr:uid="{2BC4B18F-EC5F-4B9D-9DC6-38346B8221C3}"/>
    <cellStyle name="SAPBEXexcBad7" xfId="60" xr:uid="{F918E0C3-0BCE-4ED8-8CC3-9456BB6D2974}"/>
    <cellStyle name="SAPBEXexcBad8" xfId="61" xr:uid="{0C1B0E43-DB06-4F4B-81BD-93A781BBB3A7}"/>
    <cellStyle name="SAPBEXexcBad9" xfId="62" xr:uid="{3D61504B-396E-45CF-A2B6-61222BF8F8FC}"/>
    <cellStyle name="SAPBEXexcCritical4" xfId="63" xr:uid="{91456EA6-8BAC-4F68-87E2-26633385A6BF}"/>
    <cellStyle name="SAPBEXexcCritical5" xfId="64" xr:uid="{70F93C5F-01F1-43F9-A800-E7AA5724A8A0}"/>
    <cellStyle name="SAPBEXexcCritical6" xfId="65" xr:uid="{0100A81B-431F-4CC0-BE41-25F1A8212854}"/>
    <cellStyle name="SAPBEXexcGood1" xfId="66" xr:uid="{9A652CEF-BFAA-4FAA-8DD6-F7239B5290CA}"/>
    <cellStyle name="SAPBEXexcGood2" xfId="67" xr:uid="{787CA85E-8AD5-4176-8D84-DF9AAAB27381}"/>
    <cellStyle name="SAPBEXexcGood3" xfId="68" xr:uid="{F09E9667-AEA8-482B-92B1-E12A05BF2C85}"/>
    <cellStyle name="SAPBEXfilterDrill" xfId="69" xr:uid="{B01FEAB5-CBC7-47B2-821F-015EB79221D6}"/>
    <cellStyle name="SAPBEXfilterItem" xfId="70" xr:uid="{8E0A676C-079C-4BED-9A6E-9E4F12875708}"/>
    <cellStyle name="SAPBEXfilterText" xfId="71" xr:uid="{0B2903A2-9E66-4BB7-A3BA-E2C93B0B7423}"/>
    <cellStyle name="SAPBEXformats" xfId="72" xr:uid="{E8E6AC14-E16C-44E3-B27B-C5C9097D961F}"/>
    <cellStyle name="SAPBEXheaderItem" xfId="73" xr:uid="{598ED4D2-415B-4AD5-84FB-855E47BAC736}"/>
    <cellStyle name="SAPBEXheaderText" xfId="74" xr:uid="{FE2DEC01-6B2D-4CD5-997A-EAA02E376CF6}"/>
    <cellStyle name="SAPBEXHLevel0" xfId="75" xr:uid="{B989A894-BBC1-47BF-BC38-F5D2BB306A82}"/>
    <cellStyle name="SAPBEXHLevel0X" xfId="76" xr:uid="{C5858153-C617-42EF-8382-18B3E3076CAC}"/>
    <cellStyle name="SAPBEXHLevel1" xfId="77" xr:uid="{474336BA-A163-4179-A5F4-F99DC0584163}"/>
    <cellStyle name="SAPBEXHLevel1X" xfId="78" xr:uid="{7782099B-0F12-47D1-A9B7-EDA2B12BB562}"/>
    <cellStyle name="SAPBEXHLevel2" xfId="79" xr:uid="{2F981373-97B6-4A71-B584-812382938288}"/>
    <cellStyle name="SAPBEXHLevel2X" xfId="80" xr:uid="{33BB0E3C-8C57-48F6-88AF-4F2631FF82B3}"/>
    <cellStyle name="SAPBEXHLevel3" xfId="81" xr:uid="{BEFD8465-299F-4EBE-9A9D-62FE3D7A890E}"/>
    <cellStyle name="SAPBEXHLevel3X" xfId="82" xr:uid="{0899729D-CDC2-42C1-9AC9-BB68539EB52B}"/>
    <cellStyle name="SAPBEXinputData" xfId="83" xr:uid="{E474B862-106E-4D54-9215-0EB656A6E441}"/>
    <cellStyle name="SAPBEXresData" xfId="84" xr:uid="{6ED6B04F-0F61-47BE-A978-8D8CB0A3A0AE}"/>
    <cellStyle name="SAPBEXresDataEmph" xfId="85" xr:uid="{DF7E7446-B6A9-4B14-9D7D-5D21E0A97A22}"/>
    <cellStyle name="SAPBEXresItem" xfId="86" xr:uid="{16EE006B-4285-4A4C-830F-0C51C8C1F608}"/>
    <cellStyle name="SAPBEXresItemX" xfId="87" xr:uid="{3BF44958-A3B9-4720-BEF3-6ABA4F84B254}"/>
    <cellStyle name="SAPBEXstdData" xfId="88" xr:uid="{13FA7CD8-89CB-418C-8752-9E64B2909C67}"/>
    <cellStyle name="SAPBEXstdDataEmph" xfId="89" xr:uid="{48E000DD-5079-4C02-BAD4-FA59A1B3168C}"/>
    <cellStyle name="SAPBEXstdItem" xfId="90" xr:uid="{388726F5-A409-4C05-86E7-1FCD8BF73328}"/>
    <cellStyle name="SAPBEXstdItemX" xfId="91" xr:uid="{38A94F0A-D3C6-480D-B814-F458EE984A5E}"/>
    <cellStyle name="SAPBEXtitle" xfId="92" xr:uid="{47C023D9-08E9-4A40-B875-27BECA51E12B}"/>
    <cellStyle name="SAPBEXundefined" xfId="93" xr:uid="{06E329B4-CF49-4D38-8BAD-6E9F62DAAB2E}"/>
    <cellStyle name="Sheet Title" xfId="94" xr:uid="{4BFFBFFE-3295-43BC-95DD-760D67CA34E6}"/>
    <cellStyle name="Total" xfId="95" builtinId="25" customBuiltin="1"/>
    <cellStyle name="Warning Text" xfId="96" builtinId="11" customBuiltin="1"/>
  </cellStyles>
  <dxfs count="8">
    <dxf>
      <font>
        <b/>
        <i val="0"/>
        <color theme="3"/>
      </font>
      <fill>
        <patternFill>
          <bgColor theme="9" tint="0.79998168889431442"/>
        </patternFill>
      </fill>
    </dxf>
    <dxf>
      <font>
        <b/>
        <i val="0"/>
        <color theme="3"/>
      </font>
      <fill>
        <patternFill>
          <bgColor rgb="FFFFFF00"/>
        </patternFill>
      </fill>
    </dxf>
    <dxf>
      <font>
        <b/>
        <i val="0"/>
        <strike val="0"/>
        <color theme="3"/>
      </font>
      <fill>
        <patternFill>
          <bgColor rgb="FFFFFF00"/>
        </patternFill>
      </fill>
    </dxf>
    <dxf>
      <font>
        <b/>
        <i val="0"/>
        <color theme="3"/>
      </font>
      <fill>
        <patternFill>
          <bgColor rgb="FFFFFF00"/>
        </patternFill>
      </fill>
    </dxf>
    <dxf>
      <font>
        <b/>
        <i val="0"/>
        <color theme="3"/>
      </font>
      <fill>
        <patternFill>
          <bgColor theme="9" tint="0.79998168889431442"/>
        </patternFill>
      </fill>
    </dxf>
    <dxf>
      <font>
        <b/>
        <i val="0"/>
        <color theme="3"/>
      </font>
      <fill>
        <patternFill>
          <bgColor theme="9" tint="0.79998168889431442"/>
        </patternFill>
      </fill>
    </dxf>
    <dxf>
      <font>
        <b/>
        <i val="0"/>
        <color theme="3"/>
      </font>
      <fill>
        <patternFill>
          <bgColor rgb="FFFFFF00"/>
        </patternFill>
      </fill>
    </dxf>
    <dxf>
      <font>
        <b/>
        <i val="0"/>
        <strike val="0"/>
        <color theme="3"/>
      </font>
      <fill>
        <patternFill>
          <bgColor theme="9" tint="0.5999633777886288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0</xdr:row>
      <xdr:rowOff>99060</xdr:rowOff>
    </xdr:from>
    <xdr:to>
      <xdr:col>3</xdr:col>
      <xdr:colOff>144780</xdr:colOff>
      <xdr:row>4</xdr:row>
      <xdr:rowOff>53340</xdr:rowOff>
    </xdr:to>
    <xdr:pic>
      <xdr:nvPicPr>
        <xdr:cNvPr id="1026" name="Picture 1">
          <a:extLst>
            <a:ext uri="{FF2B5EF4-FFF2-40B4-BE49-F238E27FC236}">
              <a16:creationId xmlns:a16="http://schemas.microsoft.com/office/drawing/2014/main" id="{D3FE16A8-B8E5-28AF-F8EB-3ED65937A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99060"/>
          <a:ext cx="9220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392430</xdr:colOff>
      <xdr:row>120</xdr:row>
      <xdr:rowOff>102870</xdr:rowOff>
    </xdr:from>
    <xdr:to>
      <xdr:col>16</xdr:col>
      <xdr:colOff>337185</xdr:colOff>
      <xdr:row>122</xdr:row>
      <xdr:rowOff>41910</xdr:rowOff>
    </xdr:to>
    <xdr:pic>
      <xdr:nvPicPr>
        <xdr:cNvPr id="1027" name="Picture 5">
          <a:extLst>
            <a:ext uri="{FF2B5EF4-FFF2-40B4-BE49-F238E27FC236}">
              <a16:creationId xmlns:a16="http://schemas.microsoft.com/office/drawing/2014/main" id="{E4720F36-6897-AEFA-83B7-BB1C09E8CE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6966"/>
        <a:stretch>
          <a:fillRect/>
        </a:stretch>
      </xdr:blipFill>
      <xdr:spPr bwMode="auto">
        <a:xfrm>
          <a:off x="4773930" y="18667095"/>
          <a:ext cx="157353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266700</xdr:colOff>
      <xdr:row>22</xdr:row>
      <xdr:rowOff>0</xdr:rowOff>
    </xdr:from>
    <xdr:to>
      <xdr:col>8</xdr:col>
      <xdr:colOff>373380</xdr:colOff>
      <xdr:row>27</xdr:row>
      <xdr:rowOff>22860</xdr:rowOff>
    </xdr:to>
    <xdr:pic>
      <xdr:nvPicPr>
        <xdr:cNvPr id="1028" name="Picture 6" descr="Alcatifa.JPG">
          <a:extLst>
            <a:ext uri="{FF2B5EF4-FFF2-40B4-BE49-F238E27FC236}">
              <a16:creationId xmlns:a16="http://schemas.microsoft.com/office/drawing/2014/main" id="{0D107E86-E8E5-BBFC-43E3-F76F0D9C54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608" r="2579"/>
        <a:stretch>
          <a:fillRect/>
        </a:stretch>
      </xdr:blipFill>
      <xdr:spPr bwMode="auto">
        <a:xfrm rot="-1211838">
          <a:off x="2293620" y="3451860"/>
          <a:ext cx="8839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57151</xdr:colOff>
      <xdr:row>0</xdr:row>
      <xdr:rowOff>38100</xdr:rowOff>
    </xdr:from>
    <xdr:to>
      <xdr:col>60</xdr:col>
      <xdr:colOff>133992</xdr:colOff>
      <xdr:row>3</xdr:row>
      <xdr:rowOff>123825</xdr:rowOff>
    </xdr:to>
    <xdr:pic>
      <xdr:nvPicPr>
        <xdr:cNvPr id="2" name="Picture 1">
          <a:extLst>
            <a:ext uri="{FF2B5EF4-FFF2-40B4-BE49-F238E27FC236}">
              <a16:creationId xmlns:a16="http://schemas.microsoft.com/office/drawing/2014/main" id="{BB638F4A-A16C-A93E-CFA0-3C51A37BFE63}"/>
            </a:ext>
          </a:extLst>
        </xdr:cNvPr>
        <xdr:cNvPicPr>
          <a:picLocks noChangeAspect="1"/>
        </xdr:cNvPicPr>
      </xdr:nvPicPr>
      <xdr:blipFill>
        <a:blip xmlns:r="http://schemas.openxmlformats.org/officeDocument/2006/relationships" r:embed="rId4"/>
        <a:stretch>
          <a:fillRect/>
        </a:stretch>
      </xdr:blipFill>
      <xdr:spPr>
        <a:xfrm>
          <a:off x="5591176" y="38100"/>
          <a:ext cx="2296166" cy="581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83820</xdr:rowOff>
    </xdr:from>
    <xdr:to>
      <xdr:col>3</xdr:col>
      <xdr:colOff>68580</xdr:colOff>
      <xdr:row>3</xdr:row>
      <xdr:rowOff>30480</xdr:rowOff>
    </xdr:to>
    <xdr:pic>
      <xdr:nvPicPr>
        <xdr:cNvPr id="2049" name="Picture 6">
          <a:extLst>
            <a:ext uri="{FF2B5EF4-FFF2-40B4-BE49-F238E27FC236}">
              <a16:creationId xmlns:a16="http://schemas.microsoft.com/office/drawing/2014/main" id="{41A808AB-A691-35E0-566B-67C9FA25A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83820"/>
          <a:ext cx="61722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274320</xdr:colOff>
      <xdr:row>88</xdr:row>
      <xdr:rowOff>45720</xdr:rowOff>
    </xdr:from>
    <xdr:to>
      <xdr:col>11</xdr:col>
      <xdr:colOff>76200</xdr:colOff>
      <xdr:row>90</xdr:row>
      <xdr:rowOff>76200</xdr:rowOff>
    </xdr:to>
    <xdr:pic>
      <xdr:nvPicPr>
        <xdr:cNvPr id="2050" name="Picture 5">
          <a:extLst>
            <a:ext uri="{FF2B5EF4-FFF2-40B4-BE49-F238E27FC236}">
              <a16:creationId xmlns:a16="http://schemas.microsoft.com/office/drawing/2014/main" id="{1A2FE3FD-E159-5C0E-6BB0-61632F7FE3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6966"/>
        <a:stretch>
          <a:fillRect/>
        </a:stretch>
      </xdr:blipFill>
      <xdr:spPr bwMode="auto">
        <a:xfrm>
          <a:off x="2286000" y="14127480"/>
          <a:ext cx="204978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TargetMode="External"/><Relationship Id="rId1" Type="http://schemas.openxmlformats.org/officeDocument/2006/relationships/hyperlink" Target="mailto:servifil@ccl.fil.p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3AC2-C0C8-4AAD-9E2D-A33E6726A41A}">
  <sheetPr codeName="Sheet2">
    <tabColor theme="9" tint="0.59999389629810485"/>
  </sheetPr>
  <dimension ref="A1:BF192"/>
  <sheetViews>
    <sheetView showGridLines="0" tabSelected="1" topLeftCell="A15" zoomScaleNormal="100" workbookViewId="0">
      <selection activeCell="H29" sqref="H29:J29"/>
    </sheetView>
  </sheetViews>
  <sheetFormatPr defaultColWidth="3.28515625" defaultRowHeight="12" customHeight="1" x14ac:dyDescent="0.2"/>
  <cols>
    <col min="1" max="1" width="2.42578125" style="108" customWidth="1"/>
    <col min="2" max="2" width="4.42578125" style="37" customWidth="1"/>
    <col min="3" max="3" width="5.7109375" style="29" customWidth="1"/>
    <col min="4" max="9" width="5.7109375" style="6" customWidth="1"/>
    <col min="10" max="10" width="5.7109375" style="116" customWidth="1"/>
    <col min="11" max="11" width="5.7109375" style="6" customWidth="1"/>
    <col min="12" max="12" width="7.42578125" style="6" customWidth="1"/>
    <col min="13" max="13" width="6.28515625" style="6" customWidth="1"/>
    <col min="14" max="14" width="5.7109375" style="6" customWidth="1"/>
    <col min="15" max="15" width="5.28515625" style="6" customWidth="1"/>
    <col min="16" max="16" width="7.140625" style="6" customWidth="1"/>
    <col min="17" max="17" width="8.5703125" style="6" customWidth="1"/>
    <col min="18" max="18" width="2.140625" style="6" customWidth="1"/>
    <col min="19" max="19" width="1.140625" style="6" customWidth="1"/>
    <col min="20" max="20" width="10" style="121" hidden="1" customWidth="1"/>
    <col min="21" max="21" width="5.28515625" style="378" hidden="1" customWidth="1"/>
    <col min="22" max="22" width="14.85546875" style="6" hidden="1" customWidth="1"/>
    <col min="23" max="23" width="4" style="6" hidden="1" customWidth="1"/>
    <col min="24" max="24" width="3.85546875" style="6" hidden="1" customWidth="1"/>
    <col min="25" max="27" width="3.85546875" style="131" hidden="1" customWidth="1"/>
    <col min="28" max="28" width="4.7109375" style="131" hidden="1" customWidth="1"/>
    <col min="29" max="29" width="5.42578125" style="131" hidden="1" customWidth="1"/>
    <col min="30" max="30" width="4.28515625" style="131" hidden="1" customWidth="1"/>
    <col min="31" max="31" width="3" style="131" hidden="1" customWidth="1"/>
    <col min="32" max="32" width="4" style="131" hidden="1" customWidth="1"/>
    <col min="33" max="33" width="4.140625" style="131" hidden="1" customWidth="1"/>
    <col min="34" max="34" width="3.5703125" style="131" hidden="1" customWidth="1"/>
    <col min="35" max="35" width="4" style="131" hidden="1" customWidth="1"/>
    <col min="36" max="36" width="6.42578125" style="131" hidden="1" customWidth="1"/>
    <col min="37" max="38" width="6.7109375" style="131" hidden="1" customWidth="1"/>
    <col min="39" max="39" width="6.140625" style="131" hidden="1" customWidth="1"/>
    <col min="40" max="40" width="6.5703125" style="131" hidden="1" customWidth="1"/>
    <col min="41" max="42" width="6.85546875" style="131" hidden="1" customWidth="1"/>
    <col min="43" max="44" width="6.42578125" style="131" hidden="1" customWidth="1"/>
    <col min="45" max="45" width="19.5703125" style="131" hidden="1" customWidth="1"/>
    <col min="46" max="46" width="5.7109375" style="131" hidden="1" customWidth="1"/>
    <col min="47" max="47" width="9" style="131" hidden="1" customWidth="1"/>
    <col min="48" max="48" width="5.28515625" style="131" hidden="1" customWidth="1"/>
    <col min="49" max="49" width="14" style="131" hidden="1" customWidth="1"/>
    <col min="50" max="50" width="7.140625" style="2" hidden="1" customWidth="1"/>
    <col min="51" max="51" width="7.140625" style="5" hidden="1" customWidth="1"/>
    <col min="52" max="58" width="7.140625" style="6" hidden="1" customWidth="1"/>
    <col min="59" max="64" width="7.140625" style="6" customWidth="1"/>
    <col min="65" max="16384" width="3.28515625" style="6"/>
  </cols>
  <sheetData>
    <row r="1" spans="1:51" s="111" customFormat="1" ht="15.6" customHeight="1" thickTop="1" thickBot="1" x14ac:dyDescent="0.25">
      <c r="A1" s="276"/>
      <c r="B1" s="277"/>
      <c r="C1" s="278"/>
      <c r="D1" s="279"/>
      <c r="E1" s="280"/>
      <c r="F1" s="280"/>
      <c r="G1" s="280"/>
      <c r="H1" s="631" t="s">
        <v>131</v>
      </c>
      <c r="I1" s="631"/>
      <c r="J1" s="631"/>
      <c r="K1" s="632"/>
      <c r="L1" s="639" t="s">
        <v>18</v>
      </c>
      <c r="M1" s="640"/>
      <c r="N1" s="279"/>
      <c r="O1" s="279"/>
      <c r="P1" s="279"/>
      <c r="Q1" s="279"/>
      <c r="R1" s="280"/>
      <c r="S1" s="376"/>
      <c r="T1" s="377" t="s">
        <v>18</v>
      </c>
      <c r="U1" s="378"/>
      <c r="V1" s="379">
        <f>'T1'!$B$12</f>
        <v>3</v>
      </c>
      <c r="W1" s="6"/>
      <c r="X1" s="380"/>
      <c r="Y1" s="381" t="s">
        <v>271</v>
      </c>
      <c r="Z1" s="382" t="s">
        <v>471</v>
      </c>
      <c r="AA1" s="382" t="s">
        <v>472</v>
      </c>
      <c r="AB1" s="383" t="s">
        <v>126</v>
      </c>
      <c r="AC1" s="381" t="s">
        <v>348</v>
      </c>
      <c r="AD1" s="381" t="s">
        <v>424</v>
      </c>
      <c r="AE1" s="625" t="s">
        <v>273</v>
      </c>
      <c r="AF1" s="626"/>
      <c r="AG1" s="625" t="s">
        <v>274</v>
      </c>
      <c r="AH1" s="626"/>
      <c r="AI1" s="384" t="s">
        <v>628</v>
      </c>
      <c r="AJ1" s="385"/>
      <c r="AK1" s="386" t="s">
        <v>520</v>
      </c>
      <c r="AL1" s="386" t="s">
        <v>521</v>
      </c>
      <c r="AM1" s="386" t="s">
        <v>522</v>
      </c>
      <c r="AN1" s="386" t="s">
        <v>523</v>
      </c>
      <c r="AO1" s="387" t="s">
        <v>524</v>
      </c>
      <c r="AP1" s="388" t="s">
        <v>528</v>
      </c>
      <c r="AQ1" s="389" t="s">
        <v>529</v>
      </c>
      <c r="AR1" s="390" t="s">
        <v>530</v>
      </c>
      <c r="AS1" s="391"/>
      <c r="AT1" s="392" t="s">
        <v>315</v>
      </c>
      <c r="AU1" s="393" t="s">
        <v>164</v>
      </c>
      <c r="AX1" s="134"/>
      <c r="AY1" s="134"/>
    </row>
    <row r="2" spans="1:51" s="112" customFormat="1" ht="12" customHeight="1" thickTop="1" x14ac:dyDescent="0.25">
      <c r="A2" s="641" t="str">
        <f>'T1'!$G$36</f>
        <v>SERVIÇOS FIL</v>
      </c>
      <c r="B2" s="642"/>
      <c r="C2" s="642"/>
      <c r="D2" s="642"/>
      <c r="E2" s="642"/>
      <c r="F2" s="642"/>
      <c r="G2" s="642"/>
      <c r="H2" s="642"/>
      <c r="I2" s="642"/>
      <c r="J2" s="642"/>
      <c r="K2" s="642"/>
      <c r="L2" s="642"/>
      <c r="M2" s="642"/>
      <c r="N2" s="642"/>
      <c r="O2" s="642"/>
      <c r="P2" s="642"/>
      <c r="Q2" s="642"/>
      <c r="R2" s="642"/>
      <c r="S2" s="643"/>
      <c r="T2" s="377" t="s">
        <v>19</v>
      </c>
      <c r="U2" s="378"/>
      <c r="V2" s="6"/>
      <c r="W2" s="6"/>
      <c r="X2" s="394"/>
      <c r="Y2" s="395"/>
      <c r="Z2" s="396"/>
      <c r="AA2" s="396"/>
      <c r="AB2" s="397"/>
      <c r="AC2" s="398"/>
      <c r="AD2" s="399"/>
      <c r="AE2" s="400"/>
      <c r="AF2" s="377"/>
      <c r="AG2" s="400"/>
      <c r="AH2" s="401"/>
      <c r="AI2" s="401"/>
      <c r="AJ2" s="402"/>
      <c r="AK2" s="403">
        <f>VLOOKUP($V$1,AJ3:AK10,2,)</f>
        <v>167.67</v>
      </c>
      <c r="AL2" s="403">
        <f>VLOOKUP($V$1,AJ3:AL10,3,)</f>
        <v>238.05</v>
      </c>
      <c r="AM2" s="403">
        <f>VLOOKUP($V$1,AJ3:AM10,4,)</f>
        <v>379.85</v>
      </c>
      <c r="AN2" s="403">
        <f>VLOOKUP($V$1,AJ3:AN10,5,)</f>
        <v>804.2</v>
      </c>
      <c r="AO2" s="403">
        <f>VLOOKUP($V$1,AJ3:AO10,6,)</f>
        <v>1512.14</v>
      </c>
      <c r="AP2" s="404">
        <f>VLOOKUP($V$1,$AJ$3:$AP$10,7,)</f>
        <v>110</v>
      </c>
      <c r="AQ2" s="405">
        <f>VLOOKUP($V$1,$AJ$3:$AQ$10,8,)</f>
        <v>187</v>
      </c>
      <c r="AR2" s="406">
        <f>VLOOKUP($V$1,$AJ$3:$AR$10,9,)</f>
        <v>352</v>
      </c>
      <c r="AS2" s="377" t="str">
        <f>IF($L$1="Português",AS5,(IF($L$1="English",AS8,(IF($L$1="Español",AS11,(IF($L$1="Français",AS14)))))))</f>
        <v>Inglês / Espanhol</v>
      </c>
      <c r="AT2" s="407"/>
      <c r="AU2" s="407"/>
      <c r="AX2" s="135"/>
      <c r="AY2" s="135"/>
    </row>
    <row r="3" spans="1:51" ht="12" customHeight="1" x14ac:dyDescent="0.2">
      <c r="A3" s="641"/>
      <c r="B3" s="642"/>
      <c r="C3" s="642"/>
      <c r="D3" s="642"/>
      <c r="E3" s="642"/>
      <c r="F3" s="642"/>
      <c r="G3" s="642"/>
      <c r="H3" s="642"/>
      <c r="I3" s="642"/>
      <c r="J3" s="642"/>
      <c r="K3" s="642"/>
      <c r="L3" s="642"/>
      <c r="M3" s="642"/>
      <c r="N3" s="642"/>
      <c r="O3" s="642"/>
      <c r="P3" s="642"/>
      <c r="Q3" s="642"/>
      <c r="R3" s="642"/>
      <c r="S3" s="643"/>
      <c r="T3" s="377" t="s">
        <v>20</v>
      </c>
      <c r="V3" s="408"/>
      <c r="W3" s="409">
        <f>IF($E$16=0,$W$8,(IF($N$18=$V$6,$W$6,(IF($N$18=$V$7,$W$7,(IF($E$16=$V$8,$W$8,(IF($E$16=$V$10,$W$8,(IF($E$16=$V$9,$W$8,(IF($E$16=$V$11,$W$8,)))))))))))))</f>
        <v>0.23</v>
      </c>
      <c r="X3" s="410">
        <v>9</v>
      </c>
      <c r="Y3" s="411">
        <v>9</v>
      </c>
      <c r="Z3" s="377">
        <f>IF($H$35&gt;0,Y3,)</f>
        <v>0</v>
      </c>
      <c r="AA3" s="377">
        <f>IF($H$33&gt;0,Y3,)</f>
        <v>0</v>
      </c>
      <c r="AB3" s="412">
        <v>1</v>
      </c>
      <c r="AC3" s="413">
        <f t="shared" ref="AC3:AC34" si="0">IF($I$89&gt;0,AB3,)</f>
        <v>0</v>
      </c>
      <c r="AD3" s="401">
        <f t="shared" ref="AD3:AD45" si="1">IF($J$83&gt;0,AB10,)</f>
        <v>0</v>
      </c>
      <c r="AE3" s="400">
        <f t="shared" ref="AE3:AE34" si="2">IF($G$81&gt;0,AB3,)</f>
        <v>0</v>
      </c>
      <c r="AF3" s="377">
        <f t="shared" ref="AF3:AF49" si="3">IF($K$81&gt;0,AB6,)</f>
        <v>0</v>
      </c>
      <c r="AG3" s="400" t="e">
        <f>IF(#REF!&gt;0,AB3,)</f>
        <v>#REF!</v>
      </c>
      <c r="AH3" s="401" t="e">
        <f>IF(#REF!&gt;0,AB6,)</f>
        <v>#REF!</v>
      </c>
      <c r="AI3" s="414">
        <f t="shared" ref="AI3:AI34" si="4">IF($I$55&gt;0,AB3,)</f>
        <v>0</v>
      </c>
      <c r="AJ3" s="378">
        <v>0</v>
      </c>
      <c r="AK3" s="415"/>
      <c r="AL3" s="416"/>
      <c r="AM3" s="416"/>
      <c r="AN3" s="416"/>
      <c r="AO3" s="417"/>
      <c r="AP3" s="416"/>
      <c r="AQ3" s="416"/>
      <c r="AR3" s="418"/>
      <c r="AS3" s="377" t="str">
        <f>IF($L$1="Português",AS6,(IF($L$1="English",AS9,(IF($L$1="Español",AS12,(IF($L$1="Français",AS15)))))))</f>
        <v>Inglês / Francês</v>
      </c>
      <c r="AT3" s="419" t="str">
        <f>IF($M$22+$M$24+$M$26+$M$28&gt;0,AU8,)</f>
        <v>VERMELHO</v>
      </c>
      <c r="AU3" s="419">
        <f>IF($M$35+$M$33&gt;0,AU8,)</f>
        <v>0</v>
      </c>
    </row>
    <row r="4" spans="1:51" ht="12" customHeight="1" x14ac:dyDescent="0.25">
      <c r="A4" s="644" t="str">
        <f>'T1'!$G$1</f>
        <v>Prazo de Inscrição:</v>
      </c>
      <c r="B4" s="645"/>
      <c r="C4" s="645"/>
      <c r="D4" s="645"/>
      <c r="E4" s="645"/>
      <c r="F4" s="645"/>
      <c r="G4" s="645"/>
      <c r="H4" s="645"/>
      <c r="I4" s="645"/>
      <c r="J4" s="645"/>
      <c r="K4" s="633">
        <f>'T1'!$C$8</f>
        <v>45597</v>
      </c>
      <c r="L4" s="633"/>
      <c r="M4" s="156"/>
      <c r="N4" s="156"/>
      <c r="O4" s="156"/>
      <c r="P4" s="156"/>
      <c r="Q4" s="156"/>
      <c r="R4" s="156"/>
      <c r="S4" s="420"/>
      <c r="T4" s="421" t="s">
        <v>31</v>
      </c>
      <c r="V4" s="422">
        <f>IF($E$16=$V$8,$V$6,IF($E$16=$V$10,$V$6,IF($E$16=$V$9,$V$6,IF($E$16=$V$11,$V$6,))))</f>
        <v>0</v>
      </c>
      <c r="W4" s="423"/>
      <c r="X4" s="410">
        <v>18</v>
      </c>
      <c r="Y4" s="411">
        <v>18</v>
      </c>
      <c r="Z4" s="377">
        <f t="shared" ref="Z4:Z34" si="5">IF($H$35&gt;0,Y4,)</f>
        <v>0</v>
      </c>
      <c r="AA4" s="377">
        <f t="shared" ref="AA4:AA67" si="6">IF($H$33&gt;0,Y4,)</f>
        <v>0</v>
      </c>
      <c r="AB4" s="412">
        <v>2</v>
      </c>
      <c r="AC4" s="413">
        <f t="shared" si="0"/>
        <v>0</v>
      </c>
      <c r="AD4" s="401">
        <f t="shared" si="1"/>
        <v>0</v>
      </c>
      <c r="AE4" s="400">
        <f t="shared" si="2"/>
        <v>0</v>
      </c>
      <c r="AF4" s="377">
        <f t="shared" si="3"/>
        <v>0</v>
      </c>
      <c r="AG4" s="400" t="e">
        <f>IF(#REF!&gt;0,AB4,)</f>
        <v>#REF!</v>
      </c>
      <c r="AH4" s="401" t="e">
        <f>IF(#REF!&gt;0,AB7,)</f>
        <v>#REF!</v>
      </c>
      <c r="AI4" s="413">
        <f t="shared" si="4"/>
        <v>0</v>
      </c>
      <c r="AJ4" s="378">
        <v>1</v>
      </c>
      <c r="AK4" s="424">
        <v>99</v>
      </c>
      <c r="AL4" s="425">
        <v>129</v>
      </c>
      <c r="AM4" s="425">
        <v>189</v>
      </c>
      <c r="AN4" s="425">
        <v>368</v>
      </c>
      <c r="AO4" s="426">
        <v>666</v>
      </c>
      <c r="AP4" s="427">
        <v>50</v>
      </c>
      <c r="AQ4" s="428">
        <v>85</v>
      </c>
      <c r="AR4" s="429">
        <v>160</v>
      </c>
      <c r="AS4" s="377" t="str">
        <f>IF($L$1="Português",AS7,(IF($L$1="English",AS10,(IF($L$1="Español",AS13,(IF($L$1="Français",AS16)))))))</f>
        <v>Francês / Espanhol</v>
      </c>
      <c r="AT4" s="419" t="str">
        <f>IF($M$22+$M$24+$M$26+$M$28&gt;0,AU9,)</f>
        <v>VERDE</v>
      </c>
      <c r="AU4" s="419">
        <f>IF($M$35+$M$33&gt;0,AU9,)</f>
        <v>0</v>
      </c>
    </row>
    <row r="5" spans="1:51" s="108" customFormat="1" ht="12" customHeight="1" thickBot="1" x14ac:dyDescent="0.25">
      <c r="A5" s="629" t="str">
        <f>'T1'!$A$17</f>
        <v>21 a 23 de Novembro 2024</v>
      </c>
      <c r="B5" s="630"/>
      <c r="C5" s="630"/>
      <c r="D5" s="630"/>
      <c r="E5" s="630"/>
      <c r="F5" s="630"/>
      <c r="G5" s="630"/>
      <c r="H5" s="630"/>
      <c r="I5" s="630"/>
      <c r="J5" s="630"/>
      <c r="K5" s="630"/>
      <c r="L5" s="630"/>
      <c r="M5" s="630"/>
      <c r="N5" s="630"/>
      <c r="O5" s="630"/>
      <c r="P5" s="630"/>
      <c r="Q5" s="630"/>
      <c r="R5" s="630"/>
      <c r="S5" s="430"/>
      <c r="T5" s="121"/>
      <c r="U5" s="378"/>
      <c r="V5" s="422">
        <f>IF($E$16=$V$8,$V$7,IF($E$16=$V$10,$V$7,IF($E$16=$V$9,$V$7,IF($E$16=$V$11,$V$7,))))</f>
        <v>0</v>
      </c>
      <c r="W5" s="417"/>
      <c r="X5" s="410">
        <v>27</v>
      </c>
      <c r="Y5" s="411">
        <v>27</v>
      </c>
      <c r="Z5" s="377">
        <f t="shared" si="5"/>
        <v>0</v>
      </c>
      <c r="AA5" s="377">
        <f t="shared" si="6"/>
        <v>0</v>
      </c>
      <c r="AB5" s="412">
        <v>3</v>
      </c>
      <c r="AC5" s="413">
        <f t="shared" si="0"/>
        <v>0</v>
      </c>
      <c r="AD5" s="401">
        <f t="shared" si="1"/>
        <v>0</v>
      </c>
      <c r="AE5" s="400">
        <f t="shared" si="2"/>
        <v>0</v>
      </c>
      <c r="AF5" s="377">
        <f t="shared" si="3"/>
        <v>0</v>
      </c>
      <c r="AG5" s="400" t="e">
        <f>IF(#REF!&gt;0,AB5,)</f>
        <v>#REF!</v>
      </c>
      <c r="AH5" s="401" t="e">
        <f>IF(#REF!&gt;0,AB8,)</f>
        <v>#REF!</v>
      </c>
      <c r="AI5" s="413">
        <f t="shared" si="4"/>
        <v>0</v>
      </c>
      <c r="AJ5" s="378">
        <v>2</v>
      </c>
      <c r="AK5" s="424">
        <v>143</v>
      </c>
      <c r="AL5" s="425">
        <v>200</v>
      </c>
      <c r="AM5" s="425">
        <v>313</v>
      </c>
      <c r="AN5" s="425">
        <v>654</v>
      </c>
      <c r="AO5" s="426">
        <v>1221</v>
      </c>
      <c r="AP5" s="427">
        <v>85</v>
      </c>
      <c r="AQ5" s="428">
        <v>144.5</v>
      </c>
      <c r="AR5" s="429">
        <v>272</v>
      </c>
      <c r="AS5" s="431" t="s">
        <v>82</v>
      </c>
      <c r="AT5" s="419" t="str">
        <f>IF($M$22+$M$24+$M$26+$M$28&gt;0,AU10,)</f>
        <v>AZUL</v>
      </c>
      <c r="AU5" s="419">
        <f>IF($M$35+$M$33&gt;0,AU10,)</f>
        <v>0</v>
      </c>
      <c r="AX5" s="136"/>
      <c r="AY5" s="136"/>
    </row>
    <row r="6" spans="1:51" s="108" customFormat="1" ht="12" customHeight="1" x14ac:dyDescent="0.2">
      <c r="A6" s="634" t="str">
        <f>'T2'!$A$3</f>
        <v>Requisições durante a Montagem e Realização tem um AGRAVAMENTO de 30% e está sujeita à disponibilidade do produto</v>
      </c>
      <c r="B6" s="635"/>
      <c r="C6" s="635"/>
      <c r="D6" s="635"/>
      <c r="E6" s="635"/>
      <c r="F6" s="635"/>
      <c r="G6" s="635"/>
      <c r="H6" s="635"/>
      <c r="I6" s="635"/>
      <c r="J6" s="635"/>
      <c r="K6" s="635"/>
      <c r="L6" s="635"/>
      <c r="M6" s="635"/>
      <c r="N6" s="635"/>
      <c r="O6" s="635"/>
      <c r="P6" s="635"/>
      <c r="Q6" s="635"/>
      <c r="R6" s="635"/>
      <c r="S6" s="636"/>
      <c r="V6" s="415" t="s">
        <v>726</v>
      </c>
      <c r="W6" s="432">
        <v>0.16</v>
      </c>
      <c r="X6" s="410">
        <v>36</v>
      </c>
      <c r="Y6" s="411">
        <v>36</v>
      </c>
      <c r="Z6" s="377">
        <f t="shared" si="5"/>
        <v>0</v>
      </c>
      <c r="AA6" s="377">
        <f t="shared" si="6"/>
        <v>0</v>
      </c>
      <c r="AB6" s="412">
        <v>4</v>
      </c>
      <c r="AC6" s="413">
        <f t="shared" si="0"/>
        <v>0</v>
      </c>
      <c r="AD6" s="401">
        <f t="shared" si="1"/>
        <v>0</v>
      </c>
      <c r="AE6" s="400">
        <f t="shared" si="2"/>
        <v>0</v>
      </c>
      <c r="AF6" s="377">
        <f t="shared" si="3"/>
        <v>0</v>
      </c>
      <c r="AG6" s="400" t="e">
        <f>IF(#REF!&gt;0,AB6,)</f>
        <v>#REF!</v>
      </c>
      <c r="AH6" s="401" t="e">
        <f>IF(#REF!&gt;0,AB9,)</f>
        <v>#REF!</v>
      </c>
      <c r="AI6" s="413">
        <f t="shared" si="4"/>
        <v>0</v>
      </c>
      <c r="AJ6" s="378">
        <v>3</v>
      </c>
      <c r="AK6" s="424">
        <v>167.67</v>
      </c>
      <c r="AL6" s="425">
        <v>238.05</v>
      </c>
      <c r="AM6" s="425">
        <v>379.85</v>
      </c>
      <c r="AN6" s="425">
        <v>804.2</v>
      </c>
      <c r="AO6" s="426">
        <v>1512.14</v>
      </c>
      <c r="AP6" s="427">
        <v>110</v>
      </c>
      <c r="AQ6" s="428">
        <v>187</v>
      </c>
      <c r="AR6" s="429">
        <v>352</v>
      </c>
      <c r="AS6" s="431" t="s">
        <v>83</v>
      </c>
      <c r="AT6" s="419" t="str">
        <f>IF($M$22+$M$24+$M$26+$M$28&gt;0,AU11,)</f>
        <v>CINZA</v>
      </c>
      <c r="AU6" s="419">
        <f>IF($M$35+$M$33&gt;0,AU11,)</f>
        <v>0</v>
      </c>
      <c r="AX6" s="136"/>
      <c r="AY6" s="136"/>
    </row>
    <row r="7" spans="1:51" s="108" customFormat="1" ht="12" customHeight="1" x14ac:dyDescent="0.2">
      <c r="A7" s="281"/>
      <c r="B7" s="240"/>
      <c r="C7" s="637" t="str">
        <f>'T2'!$A$8</f>
        <v>A desistência de serviços solicitados só poderá ser feita até ao 4º dia antes do período de montagem, a partir desta data 
não haverá lugar à devolução do valor pago.</v>
      </c>
      <c r="D7" s="637"/>
      <c r="E7" s="637"/>
      <c r="F7" s="637"/>
      <c r="G7" s="637"/>
      <c r="H7" s="637"/>
      <c r="I7" s="637"/>
      <c r="J7" s="637"/>
      <c r="K7" s="637"/>
      <c r="L7" s="637"/>
      <c r="M7" s="637"/>
      <c r="N7" s="637"/>
      <c r="O7" s="637"/>
      <c r="P7" s="637"/>
      <c r="Q7" s="637"/>
      <c r="R7" s="241"/>
      <c r="S7" s="433"/>
      <c r="V7" s="434" t="s">
        <v>727</v>
      </c>
      <c r="W7" s="435">
        <v>0.22</v>
      </c>
      <c r="X7" s="410">
        <v>45</v>
      </c>
      <c r="Y7" s="411">
        <v>45</v>
      </c>
      <c r="Z7" s="377">
        <f t="shared" si="5"/>
        <v>0</v>
      </c>
      <c r="AA7" s="377">
        <f t="shared" si="6"/>
        <v>0</v>
      </c>
      <c r="AB7" s="412">
        <v>5</v>
      </c>
      <c r="AC7" s="413">
        <f t="shared" si="0"/>
        <v>0</v>
      </c>
      <c r="AD7" s="401">
        <f t="shared" si="1"/>
        <v>0</v>
      </c>
      <c r="AE7" s="400">
        <f t="shared" si="2"/>
        <v>0</v>
      </c>
      <c r="AF7" s="377">
        <f t="shared" si="3"/>
        <v>0</v>
      </c>
      <c r="AG7" s="400" t="e">
        <f>IF(#REF!&gt;0,AB7,)</f>
        <v>#REF!</v>
      </c>
      <c r="AH7" s="401" t="e">
        <f>IF(#REF!&gt;0,AB10,)</f>
        <v>#REF!</v>
      </c>
      <c r="AI7" s="413">
        <f t="shared" si="4"/>
        <v>0</v>
      </c>
      <c r="AJ7" s="378">
        <v>4</v>
      </c>
      <c r="AK7" s="436">
        <v>175</v>
      </c>
      <c r="AL7" s="437">
        <v>252</v>
      </c>
      <c r="AM7" s="437">
        <v>405</v>
      </c>
      <c r="AN7" s="437">
        <v>865</v>
      </c>
      <c r="AO7" s="426">
        <v>1631</v>
      </c>
      <c r="AP7" s="427">
        <v>132.5</v>
      </c>
      <c r="AQ7" s="428">
        <v>225.25</v>
      </c>
      <c r="AR7" s="429">
        <v>424</v>
      </c>
      <c r="AS7" s="431" t="s">
        <v>84</v>
      </c>
      <c r="AT7" s="438" t="str">
        <f>IF($M$22+$M$24+$M$26+$M$28&gt;0,AU12,)</f>
        <v>Outra cor</v>
      </c>
      <c r="AU7" s="419">
        <f>IF($M$35+$M$33&gt;0,AU12,)</f>
        <v>0</v>
      </c>
      <c r="AX7" s="136"/>
      <c r="AY7" s="136"/>
    </row>
    <row r="8" spans="1:51" ht="12" customHeight="1" thickBot="1" x14ac:dyDescent="0.25">
      <c r="A8" s="310"/>
      <c r="B8" s="311"/>
      <c r="C8" s="638"/>
      <c r="D8" s="638"/>
      <c r="E8" s="638"/>
      <c r="F8" s="638"/>
      <c r="G8" s="638"/>
      <c r="H8" s="638"/>
      <c r="I8" s="638"/>
      <c r="J8" s="638"/>
      <c r="K8" s="638"/>
      <c r="L8" s="638"/>
      <c r="M8" s="638"/>
      <c r="N8" s="638"/>
      <c r="O8" s="638"/>
      <c r="P8" s="638"/>
      <c r="Q8" s="638"/>
      <c r="R8" s="311"/>
      <c r="S8" s="439"/>
      <c r="T8" s="6"/>
      <c r="U8" s="108"/>
      <c r="V8" s="415" t="s">
        <v>728</v>
      </c>
      <c r="W8" s="432">
        <v>0.23</v>
      </c>
      <c r="X8" s="410">
        <v>54</v>
      </c>
      <c r="Y8" s="411">
        <v>54</v>
      </c>
      <c r="Z8" s="377">
        <f t="shared" si="5"/>
        <v>0</v>
      </c>
      <c r="AA8" s="377">
        <f t="shared" si="6"/>
        <v>0</v>
      </c>
      <c r="AB8" s="412">
        <v>6</v>
      </c>
      <c r="AC8" s="413">
        <f t="shared" si="0"/>
        <v>0</v>
      </c>
      <c r="AD8" s="401">
        <f t="shared" si="1"/>
        <v>0</v>
      </c>
      <c r="AE8" s="400">
        <f t="shared" si="2"/>
        <v>0</v>
      </c>
      <c r="AF8" s="377">
        <f t="shared" si="3"/>
        <v>0</v>
      </c>
      <c r="AG8" s="400" t="e">
        <f>IF(#REF!&gt;0,AB8,)</f>
        <v>#REF!</v>
      </c>
      <c r="AH8" s="401" t="e">
        <f>IF(#REF!&gt;0,AB11,)</f>
        <v>#REF!</v>
      </c>
      <c r="AI8" s="413">
        <f t="shared" si="4"/>
        <v>0</v>
      </c>
      <c r="AJ8" s="378">
        <v>5</v>
      </c>
      <c r="AK8" s="424">
        <v>186</v>
      </c>
      <c r="AL8" s="425">
        <v>269</v>
      </c>
      <c r="AM8" s="425">
        <v>435</v>
      </c>
      <c r="AN8" s="425">
        <v>933</v>
      </c>
      <c r="AO8" s="426">
        <v>1763</v>
      </c>
      <c r="AP8" s="427">
        <v>150</v>
      </c>
      <c r="AQ8" s="428">
        <v>255</v>
      </c>
      <c r="AR8" s="429">
        <v>480</v>
      </c>
      <c r="AS8" s="440" t="s">
        <v>85</v>
      </c>
      <c r="AT8" s="6"/>
      <c r="AU8" s="441" t="str">
        <f>IF($L$1="Português",AU13,(IF($L$1="English",AU18,(IF($L$1="Español",AU23,(IF($L$1="Français",AU28)))))))</f>
        <v>VERMELHO</v>
      </c>
      <c r="AV8" s="6"/>
      <c r="AW8" s="6"/>
      <c r="AX8" s="5"/>
    </row>
    <row r="9" spans="1:51" x14ac:dyDescent="0.2">
      <c r="A9" s="282"/>
      <c r="B9" s="69"/>
      <c r="C9" s="62"/>
      <c r="D9" s="30"/>
      <c r="E9" s="30"/>
      <c r="F9" s="30"/>
      <c r="G9" s="30"/>
      <c r="H9" s="30"/>
      <c r="I9" s="32" t="s">
        <v>25</v>
      </c>
      <c r="J9" s="24" t="str">
        <f>Serviços!$V$23</f>
        <v>Campos Obrigatórios</v>
      </c>
      <c r="K9" s="108"/>
      <c r="L9" s="30"/>
      <c r="M9" s="30"/>
      <c r="N9" s="30"/>
      <c r="O9" s="30"/>
      <c r="P9" s="30"/>
      <c r="Q9" s="30"/>
      <c r="R9" s="30"/>
      <c r="S9" s="442"/>
      <c r="T9" s="6"/>
      <c r="U9" s="6"/>
      <c r="V9" s="415" t="s">
        <v>729</v>
      </c>
      <c r="W9" s="417"/>
      <c r="X9" s="410">
        <v>63</v>
      </c>
      <c r="Y9" s="411">
        <v>63</v>
      </c>
      <c r="Z9" s="377">
        <f t="shared" si="5"/>
        <v>0</v>
      </c>
      <c r="AA9" s="377">
        <f t="shared" si="6"/>
        <v>0</v>
      </c>
      <c r="AB9" s="412">
        <v>7</v>
      </c>
      <c r="AC9" s="413">
        <f t="shared" si="0"/>
        <v>0</v>
      </c>
      <c r="AD9" s="401">
        <f t="shared" si="1"/>
        <v>0</v>
      </c>
      <c r="AE9" s="400">
        <f t="shared" si="2"/>
        <v>0</v>
      </c>
      <c r="AF9" s="377">
        <f t="shared" si="3"/>
        <v>0</v>
      </c>
      <c r="AG9" s="400" t="e">
        <f>IF(#REF!&gt;0,AB9,)</f>
        <v>#REF!</v>
      </c>
      <c r="AH9" s="401" t="e">
        <f>IF(#REF!&gt;0,AB12,)</f>
        <v>#REF!</v>
      </c>
      <c r="AI9" s="413">
        <f t="shared" si="4"/>
        <v>0</v>
      </c>
      <c r="AJ9" s="378">
        <v>6</v>
      </c>
      <c r="AK9" s="424">
        <v>194</v>
      </c>
      <c r="AL9" s="425">
        <v>282</v>
      </c>
      <c r="AM9" s="425">
        <v>459</v>
      </c>
      <c r="AN9" s="425">
        <v>989</v>
      </c>
      <c r="AO9" s="426">
        <v>1871</v>
      </c>
      <c r="AP9" s="427">
        <v>167.5</v>
      </c>
      <c r="AQ9" s="428">
        <v>284.75</v>
      </c>
      <c r="AR9" s="429">
        <v>536</v>
      </c>
      <c r="AS9" s="440" t="s">
        <v>86</v>
      </c>
      <c r="AT9" s="6"/>
      <c r="AU9" s="441" t="str">
        <f>IF($L$1="Português",AU14,(IF($L$1="English",AU19,(IF($L$1="Español",AU24,(IF($L$1="Français",AU29)))))))</f>
        <v>VERDE</v>
      </c>
      <c r="AV9" s="6"/>
      <c r="AW9" s="6"/>
      <c r="AX9" s="5"/>
    </row>
    <row r="10" spans="1:51" s="108" customFormat="1" x14ac:dyDescent="0.2">
      <c r="A10" s="282"/>
      <c r="B10" s="194" t="str">
        <f>'T1'!$C$50</f>
        <v>DADOS DO EXPOSITOR</v>
      </c>
      <c r="C10" s="62"/>
      <c r="D10" s="30"/>
      <c r="E10" s="30"/>
      <c r="F10" s="30"/>
      <c r="G10" s="30"/>
      <c r="H10" s="30"/>
      <c r="I10" s="32"/>
      <c r="J10" s="24"/>
      <c r="L10" s="30"/>
      <c r="M10" s="30"/>
      <c r="N10" s="30"/>
      <c r="O10" s="30"/>
      <c r="P10" s="30"/>
      <c r="Q10" s="30"/>
      <c r="R10" s="30"/>
      <c r="S10" s="442"/>
      <c r="U10" s="6"/>
      <c r="V10" s="415" t="s">
        <v>431</v>
      </c>
      <c r="W10" s="417"/>
      <c r="X10" s="410">
        <v>72</v>
      </c>
      <c r="Y10" s="411">
        <v>72</v>
      </c>
      <c r="Z10" s="377">
        <f t="shared" si="5"/>
        <v>0</v>
      </c>
      <c r="AA10" s="377">
        <f t="shared" si="6"/>
        <v>0</v>
      </c>
      <c r="AB10" s="412">
        <v>8</v>
      </c>
      <c r="AC10" s="413">
        <f t="shared" si="0"/>
        <v>0</v>
      </c>
      <c r="AD10" s="401">
        <f t="shared" si="1"/>
        <v>0</v>
      </c>
      <c r="AE10" s="400">
        <f t="shared" si="2"/>
        <v>0</v>
      </c>
      <c r="AF10" s="377">
        <f t="shared" si="3"/>
        <v>0</v>
      </c>
      <c r="AG10" s="400" t="e">
        <f>IF(#REF!&gt;0,AB10,)</f>
        <v>#REF!</v>
      </c>
      <c r="AH10" s="401" t="e">
        <f>IF(#REF!&gt;0,AB13,)</f>
        <v>#REF!</v>
      </c>
      <c r="AI10" s="413">
        <f t="shared" si="4"/>
        <v>0</v>
      </c>
      <c r="AJ10" s="443">
        <v>9</v>
      </c>
      <c r="AK10" s="444">
        <v>213</v>
      </c>
      <c r="AL10" s="445">
        <v>313</v>
      </c>
      <c r="AM10" s="445">
        <v>513</v>
      </c>
      <c r="AN10" s="445">
        <v>1112</v>
      </c>
      <c r="AO10" s="446">
        <v>2110</v>
      </c>
      <c r="AP10" s="447">
        <v>212.5</v>
      </c>
      <c r="AQ10" s="448">
        <v>361.25</v>
      </c>
      <c r="AR10" s="449">
        <v>680</v>
      </c>
      <c r="AS10" s="440" t="s">
        <v>87</v>
      </c>
      <c r="AT10" s="450"/>
      <c r="AU10" s="441" t="str">
        <f>IF($L$1="Português",AU15,(IF($L$1="English",AU20,(IF($L$1="Español",AU25,(IF($L$1="Français",AU30)))))))</f>
        <v>AZUL</v>
      </c>
      <c r="AX10" s="136"/>
      <c r="AY10" s="136"/>
    </row>
    <row r="11" spans="1:51" s="108" customFormat="1" x14ac:dyDescent="0.2">
      <c r="A11" s="283"/>
      <c r="B11" s="32" t="s">
        <v>25</v>
      </c>
      <c r="C11" s="25" t="str">
        <f>'T1'!$E$1</f>
        <v>Nº Contribuinte:</v>
      </c>
      <c r="D11" s="6"/>
      <c r="E11" s="25"/>
      <c r="F11" s="627"/>
      <c r="G11" s="627"/>
      <c r="H11" s="627"/>
      <c r="I11" s="627"/>
      <c r="J11" s="627"/>
      <c r="K11" s="6"/>
      <c r="L11" s="6"/>
      <c r="M11" s="6"/>
      <c r="N11" s="26"/>
      <c r="O11" s="26"/>
      <c r="P11" s="26"/>
      <c r="Q11" s="26"/>
      <c r="R11" s="6"/>
      <c r="S11" s="451"/>
      <c r="T11" s="6"/>
      <c r="V11" s="434" t="s">
        <v>432</v>
      </c>
      <c r="W11" s="452"/>
      <c r="X11" s="410">
        <v>81</v>
      </c>
      <c r="Y11" s="411">
        <v>81</v>
      </c>
      <c r="Z11" s="377">
        <f t="shared" si="5"/>
        <v>0</v>
      </c>
      <c r="AA11" s="377">
        <f t="shared" si="6"/>
        <v>0</v>
      </c>
      <c r="AB11" s="412">
        <v>9</v>
      </c>
      <c r="AC11" s="413">
        <f t="shared" si="0"/>
        <v>0</v>
      </c>
      <c r="AD11" s="401">
        <f t="shared" si="1"/>
        <v>0</v>
      </c>
      <c r="AE11" s="400">
        <f t="shared" si="2"/>
        <v>0</v>
      </c>
      <c r="AF11" s="377">
        <f t="shared" si="3"/>
        <v>0</v>
      </c>
      <c r="AG11" s="400" t="e">
        <f>IF(#REF!&gt;0,AB11,)</f>
        <v>#REF!</v>
      </c>
      <c r="AH11" s="401" t="e">
        <f>IF(#REF!&gt;0,AB14,)</f>
        <v>#REF!</v>
      </c>
      <c r="AI11" s="413">
        <f t="shared" si="4"/>
        <v>0</v>
      </c>
      <c r="AJ11" s="453"/>
      <c r="AK11" s="454">
        <v>2</v>
      </c>
      <c r="AL11" s="454">
        <v>3</v>
      </c>
      <c r="AM11" s="454">
        <v>4</v>
      </c>
      <c r="AN11" s="454">
        <v>5</v>
      </c>
      <c r="AO11" s="454">
        <v>6</v>
      </c>
      <c r="AP11" s="454">
        <v>7</v>
      </c>
      <c r="AQ11" s="455">
        <v>8</v>
      </c>
      <c r="AR11" s="454">
        <v>9</v>
      </c>
      <c r="AS11" s="431" t="s">
        <v>88</v>
      </c>
      <c r="AT11" s="400" t="str">
        <f>IF($L$1="Português",AT14,(IF($L$1="English",AT17,(IF($L$1="Español",AT20,(IF($L$1="Français",AT23)))))))</f>
        <v>Inglês</v>
      </c>
      <c r="AU11" s="441" t="str">
        <f>IF($L$1="Português",AU16,(IF($L$1="English",AU21,(IF($L$1="Español",AU26,(IF($L$1="Français",AU31)))))))</f>
        <v>CINZA</v>
      </c>
      <c r="AX11" s="136"/>
      <c r="AY11" s="136"/>
    </row>
    <row r="12" spans="1:51" s="108" customFormat="1" x14ac:dyDescent="0.2">
      <c r="A12" s="283"/>
      <c r="B12" s="32" t="s">
        <v>25</v>
      </c>
      <c r="C12" s="25" t="str">
        <f>'T1'!$G$26</f>
        <v>Nome da Empresa Expositora:</v>
      </c>
      <c r="D12" s="6"/>
      <c r="E12" s="25"/>
      <c r="F12" s="6"/>
      <c r="G12" s="628"/>
      <c r="H12" s="628"/>
      <c r="I12" s="628"/>
      <c r="J12" s="628"/>
      <c r="K12" s="628"/>
      <c r="L12" s="628"/>
      <c r="M12" s="628"/>
      <c r="N12" s="628"/>
      <c r="O12" s="628"/>
      <c r="P12" s="628"/>
      <c r="Q12" s="628"/>
      <c r="R12" s="6"/>
      <c r="S12" s="451"/>
      <c r="T12" s="6"/>
      <c r="X12" s="410">
        <v>90</v>
      </c>
      <c r="Y12" s="411">
        <v>90</v>
      </c>
      <c r="Z12" s="377">
        <f t="shared" si="5"/>
        <v>0</v>
      </c>
      <c r="AA12" s="377">
        <f t="shared" si="6"/>
        <v>0</v>
      </c>
      <c r="AB12" s="412">
        <v>10</v>
      </c>
      <c r="AC12" s="413">
        <f t="shared" si="0"/>
        <v>0</v>
      </c>
      <c r="AD12" s="401">
        <f t="shared" si="1"/>
        <v>0</v>
      </c>
      <c r="AE12" s="400">
        <f t="shared" si="2"/>
        <v>0</v>
      </c>
      <c r="AF12" s="377">
        <f t="shared" si="3"/>
        <v>0</v>
      </c>
      <c r="AG12" s="400" t="e">
        <f>IF(#REF!&gt;0,AB12,)</f>
        <v>#REF!</v>
      </c>
      <c r="AH12" s="401" t="e">
        <f>IF(#REF!&gt;0,AB15,)</f>
        <v>#REF!</v>
      </c>
      <c r="AI12" s="413">
        <f t="shared" si="4"/>
        <v>0</v>
      </c>
      <c r="AJ12" s="456"/>
      <c r="AK12" s="457" t="s">
        <v>319</v>
      </c>
      <c r="AL12" s="458" t="s">
        <v>320</v>
      </c>
      <c r="AM12" s="458" t="s">
        <v>321</v>
      </c>
      <c r="AN12" s="458" t="s">
        <v>318</v>
      </c>
      <c r="AO12" s="459" t="s">
        <v>482</v>
      </c>
      <c r="AP12" s="460" t="s">
        <v>425</v>
      </c>
      <c r="AQ12" s="461" t="s">
        <v>271</v>
      </c>
      <c r="AR12" s="462" t="s">
        <v>45</v>
      </c>
      <c r="AS12" s="431" t="s">
        <v>89</v>
      </c>
      <c r="AT12" s="400" t="str">
        <f>IF($L$1="Português",AT15,(IF($L$1="English",AT18,(IF($L$1="Español",AT21,(IF($L$1="Français",AT24)))))))</f>
        <v>Espanhol</v>
      </c>
      <c r="AU12" s="441" t="str">
        <f>IF($L$1="Português",AU17,(IF($L$1="English",AU22,(IF($L$1="Español",AU27,(IF($L$1="Français",AU32)))))))</f>
        <v>Outra cor</v>
      </c>
      <c r="AX12" s="136"/>
      <c r="AY12" s="136"/>
    </row>
    <row r="13" spans="1:51" s="108" customFormat="1" ht="13.15" customHeight="1" x14ac:dyDescent="0.2">
      <c r="A13" s="283"/>
      <c r="B13" s="32" t="s">
        <v>25</v>
      </c>
      <c r="C13" s="25" t="str">
        <f>'T1'!$A$32</f>
        <v>Email para envio de facturação:</v>
      </c>
      <c r="D13" s="6"/>
      <c r="E13" s="25"/>
      <c r="F13" s="6"/>
      <c r="G13" s="576"/>
      <c r="H13" s="576"/>
      <c r="I13" s="576"/>
      <c r="J13" s="576"/>
      <c r="K13" s="576"/>
      <c r="L13" s="576"/>
      <c r="M13" s="576"/>
      <c r="N13" s="576"/>
      <c r="O13" s="576"/>
      <c r="P13" s="576"/>
      <c r="Q13" s="576"/>
      <c r="R13" s="6"/>
      <c r="S13" s="451"/>
      <c r="T13" s="6"/>
      <c r="V13" s="401" t="str">
        <f>IF($L$1="Português",V14,(IF($L$1="English",V15,(IF($L$1="Español",V16,(IF($L$1="Français",V17)))))))</f>
        <v>Campo Obrigatório</v>
      </c>
      <c r="X13" s="410">
        <v>99</v>
      </c>
      <c r="Y13" s="411">
        <v>99</v>
      </c>
      <c r="Z13" s="377">
        <f t="shared" si="5"/>
        <v>0</v>
      </c>
      <c r="AA13" s="377">
        <f t="shared" si="6"/>
        <v>0</v>
      </c>
      <c r="AB13" s="412">
        <v>11</v>
      </c>
      <c r="AC13" s="413">
        <f t="shared" si="0"/>
        <v>0</v>
      </c>
      <c r="AD13" s="401">
        <f t="shared" si="1"/>
        <v>0</v>
      </c>
      <c r="AE13" s="400">
        <f t="shared" si="2"/>
        <v>0</v>
      </c>
      <c r="AF13" s="377">
        <f t="shared" si="3"/>
        <v>0</v>
      </c>
      <c r="AG13" s="400" t="e">
        <f>IF(#REF!&gt;0,AB13,)</f>
        <v>#REF!</v>
      </c>
      <c r="AH13" s="401" t="e">
        <f>IF(#REF!&gt;0,AB16,)</f>
        <v>#REF!</v>
      </c>
      <c r="AI13" s="413">
        <f t="shared" si="4"/>
        <v>0</v>
      </c>
      <c r="AJ13" s="131"/>
      <c r="AK13" s="463">
        <f>VLOOKUP($V$1,$AJ$14:AK$21,2,)</f>
        <v>11.39</v>
      </c>
      <c r="AL13" s="464">
        <f>VLOOKUP($V$1,$AJ$14:AL$21,3,)</f>
        <v>45.54</v>
      </c>
      <c r="AM13" s="464">
        <f>VLOOKUP($V$1,$AJ$14:AM$21,4,)</f>
        <v>381.92</v>
      </c>
      <c r="AN13" s="464">
        <f>VLOOKUP($V$1,$AJ$14:AN$21,5,)</f>
        <v>687.24</v>
      </c>
      <c r="AO13" s="465">
        <f>VLOOKUP($V$1,$AJ$14:AO$21,6,)</f>
        <v>1449</v>
      </c>
      <c r="AP13" s="465">
        <f>VLOOKUP($V$1,$AJ$14:AP$21,7,)</f>
        <v>87.19</v>
      </c>
      <c r="AQ13" s="466">
        <f>VLOOKUP($V1,AJ14:AQ21,8,)</f>
        <v>2.78</v>
      </c>
      <c r="AR13" s="467">
        <f>VLOOKUP($V$1,$AJ$14:$AR$21,9,)</f>
        <v>31.23</v>
      </c>
      <c r="AS13" s="431" t="s">
        <v>90</v>
      </c>
      <c r="AT13" s="400" t="str">
        <f>IF($L$1="Português",AT16,(IF($L$1="English",AT19,(IF($L$1="Español",AT22,(IF($L$1="Français",AT25)))))))</f>
        <v>Francês</v>
      </c>
      <c r="AU13" s="468" t="s">
        <v>133</v>
      </c>
      <c r="AX13" s="136"/>
      <c r="AY13" s="136"/>
    </row>
    <row r="14" spans="1:51" s="108" customFormat="1" x14ac:dyDescent="0.2">
      <c r="A14" s="283"/>
      <c r="B14" s="32" t="s">
        <v>25</v>
      </c>
      <c r="C14" s="25" t="str">
        <f>'T1'!$B$42</f>
        <v>Telefone:</v>
      </c>
      <c r="D14" s="6"/>
      <c r="E14" s="647"/>
      <c r="F14" s="647"/>
      <c r="G14" s="647"/>
      <c r="H14" s="250" t="s">
        <v>697</v>
      </c>
      <c r="I14" s="647"/>
      <c r="J14" s="647"/>
      <c r="K14" s="647"/>
      <c r="L14" s="647"/>
      <c r="M14" s="363" t="s">
        <v>698</v>
      </c>
      <c r="N14" s="648"/>
      <c r="O14" s="648"/>
      <c r="P14" s="648"/>
      <c r="Q14" s="648"/>
      <c r="R14" s="648"/>
      <c r="S14" s="451"/>
      <c r="T14" s="6"/>
      <c r="V14" s="469" t="s">
        <v>151</v>
      </c>
      <c r="X14" s="410">
        <v>108</v>
      </c>
      <c r="Y14" s="411">
        <v>108</v>
      </c>
      <c r="Z14" s="377">
        <f t="shared" si="5"/>
        <v>0</v>
      </c>
      <c r="AA14" s="377">
        <f t="shared" si="6"/>
        <v>0</v>
      </c>
      <c r="AB14" s="412">
        <v>12</v>
      </c>
      <c r="AC14" s="413">
        <f t="shared" si="0"/>
        <v>0</v>
      </c>
      <c r="AD14" s="401">
        <f t="shared" si="1"/>
        <v>0</v>
      </c>
      <c r="AE14" s="400">
        <f t="shared" si="2"/>
        <v>0</v>
      </c>
      <c r="AF14" s="377">
        <f t="shared" si="3"/>
        <v>0</v>
      </c>
      <c r="AG14" s="400" t="e">
        <f>IF(#REF!&gt;0,AB14,)</f>
        <v>#REF!</v>
      </c>
      <c r="AH14" s="401" t="e">
        <f>IF(#REF!&gt;0,AB17,)</f>
        <v>#REF!</v>
      </c>
      <c r="AI14" s="413">
        <f t="shared" si="4"/>
        <v>0</v>
      </c>
      <c r="AJ14" s="378">
        <v>0</v>
      </c>
      <c r="AK14" s="470"/>
      <c r="AL14" s="471"/>
      <c r="AM14" s="471"/>
      <c r="AN14" s="471"/>
      <c r="AO14" s="472"/>
      <c r="AP14" s="431"/>
      <c r="AQ14" s="473"/>
      <c r="AR14" s="402"/>
      <c r="AS14" s="474" t="s">
        <v>91</v>
      </c>
      <c r="AT14" s="402" t="s">
        <v>73</v>
      </c>
      <c r="AU14" s="468" t="s">
        <v>134</v>
      </c>
      <c r="AX14" s="136"/>
      <c r="AY14" s="136"/>
    </row>
    <row r="15" spans="1:51" s="108" customFormat="1" ht="12.75" x14ac:dyDescent="0.2">
      <c r="A15" s="283"/>
      <c r="B15" s="32" t="s">
        <v>25</v>
      </c>
      <c r="C15" s="25" t="str">
        <f>'T1'!$B$52</f>
        <v>Morada:</v>
      </c>
      <c r="D15" s="6"/>
      <c r="E15" s="649"/>
      <c r="F15" s="649"/>
      <c r="G15" s="649"/>
      <c r="H15" s="650"/>
      <c r="I15" s="649"/>
      <c r="J15" s="649"/>
      <c r="K15" s="649"/>
      <c r="L15" s="649"/>
      <c r="M15" s="649"/>
      <c r="N15" s="649"/>
      <c r="O15" s="649"/>
      <c r="P15" s="649"/>
      <c r="Q15" s="649"/>
      <c r="R15" s="649"/>
      <c r="S15" s="451"/>
      <c r="T15" s="6"/>
      <c r="V15" s="469" t="s">
        <v>152</v>
      </c>
      <c r="X15" s="410">
        <v>117</v>
      </c>
      <c r="Y15" s="411">
        <v>117</v>
      </c>
      <c r="Z15" s="377">
        <f t="shared" si="5"/>
        <v>0</v>
      </c>
      <c r="AA15" s="377">
        <f t="shared" si="6"/>
        <v>0</v>
      </c>
      <c r="AB15" s="412">
        <v>13</v>
      </c>
      <c r="AC15" s="413">
        <f t="shared" si="0"/>
        <v>0</v>
      </c>
      <c r="AD15" s="401">
        <f t="shared" si="1"/>
        <v>0</v>
      </c>
      <c r="AE15" s="400">
        <f t="shared" si="2"/>
        <v>0</v>
      </c>
      <c r="AF15" s="377">
        <f t="shared" si="3"/>
        <v>0</v>
      </c>
      <c r="AG15" s="400" t="e">
        <f>IF(#REF!&gt;0,AB15,)</f>
        <v>#REF!</v>
      </c>
      <c r="AH15" s="401" t="e">
        <f>IF(#REF!&gt;0,AB18,)</f>
        <v>#REF!</v>
      </c>
      <c r="AI15" s="413">
        <f t="shared" si="4"/>
        <v>0</v>
      </c>
      <c r="AJ15" s="378">
        <v>1</v>
      </c>
      <c r="AK15" s="424">
        <v>7</v>
      </c>
      <c r="AL15" s="425">
        <v>28</v>
      </c>
      <c r="AM15" s="425">
        <v>235</v>
      </c>
      <c r="AN15" s="425">
        <v>423</v>
      </c>
      <c r="AO15" s="475">
        <v>1000</v>
      </c>
      <c r="AP15" s="426">
        <v>47</v>
      </c>
      <c r="AQ15" s="476"/>
      <c r="AR15" s="436">
        <v>10.41</v>
      </c>
      <c r="AS15" s="474" t="s">
        <v>92</v>
      </c>
      <c r="AT15" s="402" t="s">
        <v>74</v>
      </c>
      <c r="AU15" s="468" t="s">
        <v>135</v>
      </c>
      <c r="AX15" s="136"/>
      <c r="AY15" s="136"/>
    </row>
    <row r="16" spans="1:51" s="108" customFormat="1" x14ac:dyDescent="0.2">
      <c r="A16" s="283"/>
      <c r="B16" s="32" t="s">
        <v>25</v>
      </c>
      <c r="C16" s="25" t="str">
        <f>'T1'!$E$35</f>
        <v>Pais:</v>
      </c>
      <c r="D16" s="6"/>
      <c r="E16" s="580"/>
      <c r="F16" s="580"/>
      <c r="G16" s="580"/>
      <c r="H16" s="170"/>
      <c r="I16" s="368"/>
      <c r="J16" s="368"/>
      <c r="K16" s="368"/>
      <c r="L16" s="368"/>
      <c r="M16" s="368"/>
      <c r="N16" s="368"/>
      <c r="O16" s="368"/>
      <c r="P16" s="368"/>
      <c r="Q16" s="368"/>
      <c r="R16" s="368"/>
      <c r="S16" s="451"/>
      <c r="T16" s="6"/>
      <c r="V16" s="416" t="s">
        <v>185</v>
      </c>
      <c r="X16" s="410">
        <v>126</v>
      </c>
      <c r="Y16" s="411">
        <v>126</v>
      </c>
      <c r="Z16" s="377">
        <f t="shared" si="5"/>
        <v>0</v>
      </c>
      <c r="AA16" s="377">
        <f t="shared" si="6"/>
        <v>0</v>
      </c>
      <c r="AB16" s="412">
        <v>14</v>
      </c>
      <c r="AC16" s="413">
        <f t="shared" si="0"/>
        <v>0</v>
      </c>
      <c r="AD16" s="401">
        <f t="shared" si="1"/>
        <v>0</v>
      </c>
      <c r="AE16" s="400">
        <f t="shared" si="2"/>
        <v>0</v>
      </c>
      <c r="AF16" s="377">
        <f t="shared" si="3"/>
        <v>0</v>
      </c>
      <c r="AG16" s="400" t="e">
        <f>IF(#REF!&gt;0,AB16,)</f>
        <v>#REF!</v>
      </c>
      <c r="AH16" s="401" t="e">
        <f>IF(#REF!&gt;0,AB19,)</f>
        <v>#REF!</v>
      </c>
      <c r="AI16" s="413">
        <f t="shared" si="4"/>
        <v>0</v>
      </c>
      <c r="AJ16" s="378">
        <v>2</v>
      </c>
      <c r="AK16" s="424">
        <v>9</v>
      </c>
      <c r="AL16" s="425">
        <v>36</v>
      </c>
      <c r="AM16" s="425">
        <v>302</v>
      </c>
      <c r="AN16" s="425">
        <v>543</v>
      </c>
      <c r="AO16" s="475">
        <v>1200</v>
      </c>
      <c r="AP16" s="426">
        <v>63</v>
      </c>
      <c r="AQ16" s="477">
        <v>2.2599999999999998</v>
      </c>
      <c r="AR16" s="436">
        <v>20.82</v>
      </c>
      <c r="AS16" s="478" t="s">
        <v>93</v>
      </c>
      <c r="AT16" s="402" t="s">
        <v>75</v>
      </c>
      <c r="AU16" s="468" t="s">
        <v>136</v>
      </c>
      <c r="AX16" s="136"/>
      <c r="AY16" s="136"/>
    </row>
    <row r="17" spans="1:51" s="108" customFormat="1" x14ac:dyDescent="0.2">
      <c r="A17" s="283"/>
      <c r="B17" s="32"/>
      <c r="C17" s="25"/>
      <c r="D17" s="25"/>
      <c r="E17" s="25"/>
      <c r="F17" s="25"/>
      <c r="G17" s="25"/>
      <c r="H17" s="25"/>
      <c r="I17" s="25"/>
      <c r="J17" s="25"/>
      <c r="K17" s="25"/>
      <c r="L17" s="25"/>
      <c r="M17" s="25"/>
      <c r="N17" s="25"/>
      <c r="O17" s="192"/>
      <c r="P17" s="192"/>
      <c r="Q17" s="192"/>
      <c r="R17" s="6"/>
      <c r="S17" s="451"/>
      <c r="T17" s="6"/>
      <c r="V17" s="416" t="s">
        <v>171</v>
      </c>
      <c r="X17" s="410">
        <v>135</v>
      </c>
      <c r="Y17" s="411">
        <v>135</v>
      </c>
      <c r="Z17" s="377">
        <f t="shared" si="5"/>
        <v>0</v>
      </c>
      <c r="AA17" s="377">
        <f t="shared" si="6"/>
        <v>0</v>
      </c>
      <c r="AB17" s="412">
        <v>15</v>
      </c>
      <c r="AC17" s="413">
        <f t="shared" si="0"/>
        <v>0</v>
      </c>
      <c r="AD17" s="401">
        <f t="shared" si="1"/>
        <v>0</v>
      </c>
      <c r="AE17" s="400">
        <f t="shared" si="2"/>
        <v>0</v>
      </c>
      <c r="AF17" s="377">
        <f t="shared" si="3"/>
        <v>0</v>
      </c>
      <c r="AG17" s="400" t="e">
        <f>IF(#REF!&gt;0,AB17,)</f>
        <v>#REF!</v>
      </c>
      <c r="AH17" s="401" t="e">
        <f>IF(#REF!&gt;0,AB20,)</f>
        <v>#REF!</v>
      </c>
      <c r="AI17" s="413">
        <f t="shared" si="4"/>
        <v>0</v>
      </c>
      <c r="AJ17" s="378">
        <v>3</v>
      </c>
      <c r="AK17" s="436">
        <v>11.39</v>
      </c>
      <c r="AL17" s="425">
        <v>45.54</v>
      </c>
      <c r="AM17" s="425">
        <v>381.92</v>
      </c>
      <c r="AN17" s="425">
        <v>687.24</v>
      </c>
      <c r="AO17" s="475">
        <v>1449</v>
      </c>
      <c r="AP17" s="426">
        <v>87.19</v>
      </c>
      <c r="AQ17" s="477">
        <v>2.78</v>
      </c>
      <c r="AR17" s="436">
        <v>31.23</v>
      </c>
      <c r="AS17" s="6"/>
      <c r="AT17" s="479" t="s">
        <v>19</v>
      </c>
      <c r="AU17" s="468" t="s">
        <v>101</v>
      </c>
      <c r="AX17" s="136"/>
      <c r="AY17" s="136"/>
    </row>
    <row r="18" spans="1:51" s="108" customFormat="1" ht="12.75" thickBot="1" x14ac:dyDescent="0.25">
      <c r="A18" s="283"/>
      <c r="B18" s="32"/>
      <c r="C18" s="577" t="str">
        <f>'T2'!$A$23</f>
        <v xml:space="preserve">Se for uma REGIÃO AUTÓNOMA, indique qual:    (Aplica-se apenas às Empresas Portuguesas)   </v>
      </c>
      <c r="D18" s="577"/>
      <c r="E18" s="577"/>
      <c r="F18" s="577"/>
      <c r="G18" s="577"/>
      <c r="H18" s="577"/>
      <c r="I18" s="577"/>
      <c r="J18" s="577"/>
      <c r="K18" s="577"/>
      <c r="L18" s="577"/>
      <c r="M18" s="577"/>
      <c r="N18" s="578"/>
      <c r="O18" s="579"/>
      <c r="Q18" s="192"/>
      <c r="R18" s="6"/>
      <c r="S18" s="451"/>
      <c r="T18" s="6"/>
      <c r="V18" s="401" t="str">
        <f>IF($L$1="Português",V19,(IF($L$1="English",V20,(IF($L$1="Español",V21,(IF($L$1="Français",V22)))))))</f>
        <v>(Sob Orçamento)</v>
      </c>
      <c r="W18" s="6"/>
      <c r="X18" s="410">
        <v>144</v>
      </c>
      <c r="Y18" s="411">
        <v>144</v>
      </c>
      <c r="Z18" s="377">
        <f t="shared" si="5"/>
        <v>0</v>
      </c>
      <c r="AA18" s="377">
        <f t="shared" si="6"/>
        <v>0</v>
      </c>
      <c r="AB18" s="412">
        <v>16</v>
      </c>
      <c r="AC18" s="413">
        <f t="shared" si="0"/>
        <v>0</v>
      </c>
      <c r="AD18" s="401">
        <f t="shared" si="1"/>
        <v>0</v>
      </c>
      <c r="AE18" s="400">
        <f t="shared" si="2"/>
        <v>0</v>
      </c>
      <c r="AF18" s="377">
        <f t="shared" si="3"/>
        <v>0</v>
      </c>
      <c r="AG18" s="400" t="e">
        <f>IF(#REF!&gt;0,AB18,)</f>
        <v>#REF!</v>
      </c>
      <c r="AH18" s="401" t="e">
        <f>IF(#REF!&gt;0,AB21,)</f>
        <v>#REF!</v>
      </c>
      <c r="AI18" s="413">
        <f t="shared" si="4"/>
        <v>0</v>
      </c>
      <c r="AJ18" s="378">
        <v>4</v>
      </c>
      <c r="AK18" s="424">
        <v>13</v>
      </c>
      <c r="AL18" s="425">
        <v>52</v>
      </c>
      <c r="AM18" s="425">
        <v>436</v>
      </c>
      <c r="AN18" s="425">
        <v>784</v>
      </c>
      <c r="AO18" s="475">
        <v>1600</v>
      </c>
      <c r="AP18" s="426">
        <v>95</v>
      </c>
      <c r="AQ18" s="477">
        <v>3.29</v>
      </c>
      <c r="AR18" s="480">
        <v>41.64</v>
      </c>
      <c r="AS18" s="131"/>
      <c r="AT18" s="479" t="s">
        <v>76</v>
      </c>
      <c r="AU18" s="481" t="s">
        <v>137</v>
      </c>
      <c r="AX18" s="136"/>
      <c r="AY18" s="136"/>
    </row>
    <row r="19" spans="1:51" ht="12" customHeight="1" thickBot="1" x14ac:dyDescent="0.25">
      <c r="A19" s="284"/>
      <c r="B19" s="372"/>
      <c r="C19" s="373"/>
      <c r="D19" s="373"/>
      <c r="E19" s="373"/>
      <c r="F19" s="373"/>
      <c r="G19" s="373"/>
      <c r="H19" s="373"/>
      <c r="I19" s="373"/>
      <c r="J19" s="373"/>
      <c r="K19" s="373"/>
      <c r="L19" s="373"/>
      <c r="M19" s="373"/>
      <c r="N19" s="373"/>
      <c r="O19" s="373"/>
      <c r="P19" s="374"/>
      <c r="Q19" s="375"/>
      <c r="R19" s="222"/>
      <c r="S19" s="482"/>
      <c r="T19" s="6"/>
      <c r="U19" s="108"/>
      <c r="V19" s="6" t="s">
        <v>334</v>
      </c>
      <c r="X19" s="410">
        <v>153</v>
      </c>
      <c r="Y19" s="411">
        <v>153</v>
      </c>
      <c r="Z19" s="377">
        <f t="shared" si="5"/>
        <v>0</v>
      </c>
      <c r="AA19" s="377">
        <f t="shared" si="6"/>
        <v>0</v>
      </c>
      <c r="AB19" s="412">
        <v>17</v>
      </c>
      <c r="AC19" s="413">
        <f t="shared" si="0"/>
        <v>0</v>
      </c>
      <c r="AD19" s="401">
        <f t="shared" si="1"/>
        <v>0</v>
      </c>
      <c r="AE19" s="400">
        <f t="shared" si="2"/>
        <v>0</v>
      </c>
      <c r="AF19" s="377">
        <f t="shared" si="3"/>
        <v>0</v>
      </c>
      <c r="AG19" s="400" t="e">
        <f>IF(#REF!&gt;0,AB19,)</f>
        <v>#REF!</v>
      </c>
      <c r="AH19" s="401" t="e">
        <f>IF(#REF!&gt;0,AB22,)</f>
        <v>#REF!</v>
      </c>
      <c r="AI19" s="413">
        <f t="shared" si="4"/>
        <v>0</v>
      </c>
      <c r="AJ19" s="378">
        <v>5</v>
      </c>
      <c r="AK19" s="424">
        <v>15</v>
      </c>
      <c r="AL19" s="425">
        <v>60</v>
      </c>
      <c r="AM19" s="425">
        <v>504</v>
      </c>
      <c r="AN19" s="425">
        <v>907</v>
      </c>
      <c r="AO19" s="475">
        <v>1800</v>
      </c>
      <c r="AP19" s="426">
        <v>109</v>
      </c>
      <c r="AQ19" s="477">
        <v>3.68</v>
      </c>
      <c r="AR19" s="480">
        <v>52.05</v>
      </c>
      <c r="AS19" s="6"/>
      <c r="AT19" s="479" t="s">
        <v>77</v>
      </c>
      <c r="AU19" s="481" t="s">
        <v>138</v>
      </c>
      <c r="AV19" s="108"/>
      <c r="AW19" s="108"/>
      <c r="AX19" s="5"/>
    </row>
    <row r="20" spans="1:51" s="5" customFormat="1" x14ac:dyDescent="0.2">
      <c r="A20" s="283"/>
      <c r="B20" s="54"/>
      <c r="C20" s="63"/>
      <c r="D20" s="127"/>
      <c r="E20" s="127"/>
      <c r="F20" s="127"/>
      <c r="G20" s="108"/>
      <c r="H20" s="108"/>
      <c r="I20" s="108"/>
      <c r="J20" s="108"/>
      <c r="K20" s="8"/>
      <c r="L20" s="8"/>
      <c r="M20" s="8"/>
      <c r="N20" s="108"/>
      <c r="O20" s="108"/>
      <c r="P20" s="8"/>
      <c r="Q20" s="108"/>
      <c r="R20" s="108"/>
      <c r="S20" s="451"/>
      <c r="T20" s="6"/>
      <c r="U20" s="6"/>
      <c r="V20" s="6" t="s">
        <v>335</v>
      </c>
      <c r="W20" s="6"/>
      <c r="X20" s="410">
        <v>162</v>
      </c>
      <c r="Y20" s="411">
        <v>162</v>
      </c>
      <c r="Z20" s="483">
        <f t="shared" si="5"/>
        <v>0</v>
      </c>
      <c r="AA20" s="483">
        <f t="shared" si="6"/>
        <v>0</v>
      </c>
      <c r="AB20" s="394">
        <v>18</v>
      </c>
      <c r="AC20" s="419">
        <f t="shared" si="0"/>
        <v>0</v>
      </c>
      <c r="AD20" s="484">
        <f t="shared" si="1"/>
        <v>0</v>
      </c>
      <c r="AE20" s="485">
        <f t="shared" si="2"/>
        <v>0</v>
      </c>
      <c r="AF20" s="483">
        <f t="shared" si="3"/>
        <v>0</v>
      </c>
      <c r="AG20" s="485" t="e">
        <f>IF(#REF!&gt;0,AB20,)</f>
        <v>#REF!</v>
      </c>
      <c r="AH20" s="484" t="e">
        <f>IF(#REF!&gt;0,AB23,)</f>
        <v>#REF!</v>
      </c>
      <c r="AI20" s="419">
        <f t="shared" si="4"/>
        <v>0</v>
      </c>
      <c r="AJ20" s="12">
        <v>6</v>
      </c>
      <c r="AK20" s="424">
        <v>17</v>
      </c>
      <c r="AL20" s="425">
        <v>68</v>
      </c>
      <c r="AM20" s="425">
        <v>571</v>
      </c>
      <c r="AN20" s="425">
        <v>1027</v>
      </c>
      <c r="AO20" s="475">
        <v>2000</v>
      </c>
      <c r="AP20" s="486">
        <v>122</v>
      </c>
      <c r="AQ20" s="487"/>
      <c r="AR20" s="488">
        <v>62.46</v>
      </c>
      <c r="AS20" s="6"/>
      <c r="AT20" s="402" t="s">
        <v>78</v>
      </c>
      <c r="AU20" s="481" t="s">
        <v>139</v>
      </c>
      <c r="AV20" s="108"/>
      <c r="AW20" s="108"/>
    </row>
    <row r="21" spans="1:51" s="5" customFormat="1" x14ac:dyDescent="0.2">
      <c r="A21" s="283"/>
      <c r="B21" s="143" t="s">
        <v>166</v>
      </c>
      <c r="C21" s="24" t="str">
        <f>'T1'!$O$6</f>
        <v xml:space="preserve">ALCATIFA </v>
      </c>
      <c r="D21" s="24"/>
      <c r="E21" s="127" t="str">
        <f>'T1'!$O$26</f>
        <v>(para Stand próprio  -  Fornecimento e Colocação)</v>
      </c>
      <c r="F21" s="127"/>
      <c r="G21" s="6"/>
      <c r="H21" s="127"/>
      <c r="I21" s="127"/>
      <c r="J21" s="127"/>
      <c r="K21" s="127"/>
      <c r="L21" s="6"/>
      <c r="M21" s="27" t="str">
        <f>'T1'!$B$22</f>
        <v>Quant.</v>
      </c>
      <c r="N21" s="28"/>
      <c r="O21" s="6"/>
      <c r="P21" s="33" t="s">
        <v>7</v>
      </c>
      <c r="Q21" s="11" t="str">
        <f>'T1'!$B$37</f>
        <v>Valor</v>
      </c>
      <c r="R21" s="6"/>
      <c r="S21" s="451"/>
      <c r="T21" s="6"/>
      <c r="U21" s="6"/>
      <c r="V21" s="6" t="s">
        <v>336</v>
      </c>
      <c r="W21" s="6"/>
      <c r="X21" s="410">
        <v>171</v>
      </c>
      <c r="Y21" s="411">
        <v>171</v>
      </c>
      <c r="Z21" s="483">
        <f t="shared" si="5"/>
        <v>0</v>
      </c>
      <c r="AA21" s="483">
        <f t="shared" si="6"/>
        <v>0</v>
      </c>
      <c r="AB21" s="394">
        <v>19</v>
      </c>
      <c r="AC21" s="419">
        <f t="shared" si="0"/>
        <v>0</v>
      </c>
      <c r="AD21" s="484">
        <f t="shared" si="1"/>
        <v>0</v>
      </c>
      <c r="AE21" s="485">
        <f t="shared" si="2"/>
        <v>0</v>
      </c>
      <c r="AF21" s="483">
        <f t="shared" si="3"/>
        <v>0</v>
      </c>
      <c r="AG21" s="485" t="e">
        <f>IF(#REF!&gt;0,AB21,)</f>
        <v>#REF!</v>
      </c>
      <c r="AH21" s="484" t="e">
        <f>IF(#REF!&gt;0,AB24,)</f>
        <v>#REF!</v>
      </c>
      <c r="AI21" s="419">
        <f t="shared" si="4"/>
        <v>0</v>
      </c>
      <c r="AJ21" s="489">
        <v>9</v>
      </c>
      <c r="AK21" s="444">
        <v>23</v>
      </c>
      <c r="AL21" s="445">
        <v>92</v>
      </c>
      <c r="AM21" s="445">
        <v>772</v>
      </c>
      <c r="AN21" s="445">
        <v>1389</v>
      </c>
      <c r="AO21" s="490">
        <v>2600</v>
      </c>
      <c r="AP21" s="491">
        <v>155</v>
      </c>
      <c r="AQ21" s="492">
        <v>5.46</v>
      </c>
      <c r="AR21" s="493">
        <v>93.69</v>
      </c>
      <c r="AS21" s="6"/>
      <c r="AT21" s="402" t="s">
        <v>20</v>
      </c>
      <c r="AU21" s="481" t="s">
        <v>140</v>
      </c>
      <c r="AV21" s="108"/>
      <c r="AW21" s="108"/>
    </row>
    <row r="22" spans="1:51" s="5" customFormat="1" ht="12.75" thickBot="1" x14ac:dyDescent="0.25">
      <c r="A22" s="283"/>
      <c r="B22" s="37"/>
      <c r="C22" s="75" t="str">
        <f>'T1'!$E$48</f>
        <v>no Solo</v>
      </c>
      <c r="E22" s="25"/>
      <c r="F22" s="250"/>
      <c r="G22" s="250"/>
      <c r="H22" s="250"/>
      <c r="I22" s="250"/>
      <c r="J22" s="250"/>
      <c r="K22" s="250"/>
      <c r="L22" s="193">
        <v>400116</v>
      </c>
      <c r="M22" s="233">
        <v>9</v>
      </c>
      <c r="N22" s="128" t="s">
        <v>46</v>
      </c>
      <c r="O22" s="250"/>
      <c r="P22" s="35">
        <v>4.58</v>
      </c>
      <c r="Q22" s="7">
        <f>SUM(P22*M22)</f>
        <v>41.22</v>
      </c>
      <c r="R22" s="6"/>
      <c r="S22" s="451"/>
      <c r="T22" s="6"/>
      <c r="U22" s="6"/>
      <c r="V22" s="6" t="s">
        <v>337</v>
      </c>
      <c r="W22" s="6"/>
      <c r="X22" s="410">
        <v>180</v>
      </c>
      <c r="Y22" s="411">
        <v>180</v>
      </c>
      <c r="Z22" s="483">
        <f t="shared" si="5"/>
        <v>0</v>
      </c>
      <c r="AA22" s="483">
        <f t="shared" si="6"/>
        <v>0</v>
      </c>
      <c r="AB22" s="394">
        <v>20</v>
      </c>
      <c r="AC22" s="419">
        <f t="shared" si="0"/>
        <v>0</v>
      </c>
      <c r="AD22" s="484">
        <f t="shared" si="1"/>
        <v>0</v>
      </c>
      <c r="AE22" s="485">
        <f t="shared" si="2"/>
        <v>0</v>
      </c>
      <c r="AF22" s="483">
        <f t="shared" si="3"/>
        <v>0</v>
      </c>
      <c r="AG22" s="485" t="e">
        <f>IF(#REF!&gt;0,AB22,)</f>
        <v>#REF!</v>
      </c>
      <c r="AH22" s="484" t="e">
        <f>IF(#REF!&gt;0,AB25,)</f>
        <v>#REF!</v>
      </c>
      <c r="AI22" s="419">
        <f t="shared" si="4"/>
        <v>0</v>
      </c>
      <c r="AJ22" s="6"/>
      <c r="AK22" s="6"/>
      <c r="AL22" s="6"/>
      <c r="AM22" s="6"/>
      <c r="AN22" s="6"/>
      <c r="AO22" s="6"/>
      <c r="AP22" s="6"/>
      <c r="AQ22" s="6"/>
      <c r="AR22" s="6"/>
      <c r="AS22" s="6"/>
      <c r="AT22" s="402" t="s">
        <v>79</v>
      </c>
      <c r="AU22" s="481" t="s">
        <v>102</v>
      </c>
      <c r="AV22" s="108"/>
      <c r="AW22" s="108"/>
    </row>
    <row r="23" spans="1:51" s="5" customFormat="1" x14ac:dyDescent="0.2">
      <c r="A23" s="283"/>
      <c r="B23" s="37"/>
      <c r="C23" s="75"/>
      <c r="E23" s="25"/>
      <c r="F23" s="250"/>
      <c r="G23" s="250"/>
      <c r="H23" s="250"/>
      <c r="I23" s="250"/>
      <c r="J23" s="250"/>
      <c r="K23" s="250"/>
      <c r="L23" s="6"/>
      <c r="M23" s="249"/>
      <c r="N23" s="249"/>
      <c r="O23" s="250"/>
      <c r="P23" s="250"/>
      <c r="Q23" s="9"/>
      <c r="R23" s="6"/>
      <c r="S23" s="451"/>
      <c r="T23" s="6"/>
      <c r="U23" s="6"/>
      <c r="V23" s="484" t="str">
        <f>IF($L$1="Português",V24,(IF($L$1="English",V25,(IF($L$1="Español",V26,(IF($L$1="Français",V27)))))))</f>
        <v>Campos Obrigatórios</v>
      </c>
      <c r="W23" s="6"/>
      <c r="X23" s="410">
        <v>189</v>
      </c>
      <c r="Y23" s="411">
        <v>189</v>
      </c>
      <c r="Z23" s="483">
        <f t="shared" si="5"/>
        <v>0</v>
      </c>
      <c r="AA23" s="483">
        <f t="shared" si="6"/>
        <v>0</v>
      </c>
      <c r="AB23" s="394">
        <v>21</v>
      </c>
      <c r="AC23" s="419">
        <f t="shared" si="0"/>
        <v>0</v>
      </c>
      <c r="AD23" s="484">
        <f t="shared" si="1"/>
        <v>0</v>
      </c>
      <c r="AE23" s="485">
        <f t="shared" si="2"/>
        <v>0</v>
      </c>
      <c r="AF23" s="483">
        <f t="shared" si="3"/>
        <v>0</v>
      </c>
      <c r="AG23" s="485" t="e">
        <f>IF(#REF!&gt;0,AB23,)</f>
        <v>#REF!</v>
      </c>
      <c r="AH23" s="484" t="e">
        <f>IF(#REF!&gt;0,AB26,)</f>
        <v>#REF!</v>
      </c>
      <c r="AI23" s="419">
        <f t="shared" si="4"/>
        <v>0</v>
      </c>
      <c r="AJ23" s="494" t="s">
        <v>347</v>
      </c>
      <c r="AK23" s="495">
        <f>VLOOKUP($I$89,AJ24:AK28,2,)</f>
        <v>0</v>
      </c>
      <c r="AL23" s="496">
        <f>VLOOKUP($I$89,AJ24:AL28,3,)</f>
        <v>0</v>
      </c>
      <c r="AM23" s="6"/>
      <c r="AN23" s="497"/>
      <c r="AO23" s="457" t="s">
        <v>627</v>
      </c>
      <c r="AP23" s="498">
        <f>VLOOKUP($I$55,AO24:AQ30,2,)</f>
        <v>0</v>
      </c>
      <c r="AQ23" s="499">
        <f>VLOOKUP($I$55,AO24:AQ30,3,)</f>
        <v>0</v>
      </c>
      <c r="AR23" s="6"/>
      <c r="AS23" s="6"/>
      <c r="AT23" s="500" t="s">
        <v>80</v>
      </c>
      <c r="AU23" s="473" t="s">
        <v>141</v>
      </c>
      <c r="AV23" s="108"/>
      <c r="AW23" s="108"/>
    </row>
    <row r="24" spans="1:51" s="5" customFormat="1" ht="12.75" thickBot="1" x14ac:dyDescent="0.25">
      <c r="A24" s="283"/>
      <c r="B24" s="37"/>
      <c r="C24" s="75" t="str">
        <f>'T1'!$E$49</f>
        <v>no Estrado do Expositor</v>
      </c>
      <c r="E24" s="25"/>
      <c r="F24" s="250"/>
      <c r="G24" s="250"/>
      <c r="H24" s="250"/>
      <c r="I24" s="250"/>
      <c r="J24" s="250"/>
      <c r="K24" s="250"/>
      <c r="L24" s="193">
        <v>406657</v>
      </c>
      <c r="M24" s="233"/>
      <c r="N24" s="128" t="s">
        <v>46</v>
      </c>
      <c r="O24" s="250"/>
      <c r="P24" s="35">
        <v>5.13</v>
      </c>
      <c r="Q24" s="7">
        <f>SUM(P24*M24)</f>
        <v>0</v>
      </c>
      <c r="R24" s="6"/>
      <c r="S24" s="451"/>
      <c r="T24" s="6"/>
      <c r="U24" s="6"/>
      <c r="V24" s="416" t="s">
        <v>10</v>
      </c>
      <c r="W24" s="6"/>
      <c r="X24" s="410">
        <v>198</v>
      </c>
      <c r="Y24" s="411">
        <v>198</v>
      </c>
      <c r="Z24" s="483">
        <f t="shared" si="5"/>
        <v>0</v>
      </c>
      <c r="AA24" s="483">
        <f t="shared" si="6"/>
        <v>0</v>
      </c>
      <c r="AB24" s="394">
        <v>22</v>
      </c>
      <c r="AC24" s="419">
        <f t="shared" si="0"/>
        <v>0</v>
      </c>
      <c r="AD24" s="484">
        <f t="shared" si="1"/>
        <v>0</v>
      </c>
      <c r="AE24" s="485">
        <f t="shared" si="2"/>
        <v>0</v>
      </c>
      <c r="AF24" s="483">
        <f t="shared" si="3"/>
        <v>0</v>
      </c>
      <c r="AG24" s="485" t="e">
        <f>IF(#REF!&gt;0,AB24,)</f>
        <v>#REF!</v>
      </c>
      <c r="AH24" s="484" t="e">
        <f>IF(#REF!&gt;0,AB27,)</f>
        <v>#REF!</v>
      </c>
      <c r="AI24" s="419">
        <f t="shared" si="4"/>
        <v>0</v>
      </c>
      <c r="AJ24" s="501">
        <v>0</v>
      </c>
      <c r="AK24" s="108"/>
      <c r="AL24" s="502"/>
      <c r="AM24" s="6"/>
      <c r="AN24" s="503" t="str">
        <f>IF($L$1="Português",AN26,IF($L$1="English",AN28,IF($L$1="Español",AN30,IF($L$1="Français",AN32,))))</f>
        <v>SIM</v>
      </c>
      <c r="AO24" s="504">
        <v>0</v>
      </c>
      <c r="AP24" s="131"/>
      <c r="AQ24" s="431"/>
      <c r="AR24" s="6"/>
      <c r="AS24" s="6"/>
      <c r="AT24" s="500" t="s">
        <v>81</v>
      </c>
      <c r="AU24" s="473" t="s">
        <v>134</v>
      </c>
      <c r="AV24" s="108"/>
      <c r="AW24" s="108"/>
    </row>
    <row r="25" spans="1:51" s="5" customFormat="1" x14ac:dyDescent="0.2">
      <c r="A25" s="283"/>
      <c r="B25" s="37"/>
      <c r="C25" s="75"/>
      <c r="E25" s="25"/>
      <c r="F25" s="250"/>
      <c r="G25" s="250"/>
      <c r="H25" s="250"/>
      <c r="I25" s="250"/>
      <c r="J25" s="250"/>
      <c r="K25" s="250"/>
      <c r="L25" s="191"/>
      <c r="M25" s="249"/>
      <c r="N25" s="249"/>
      <c r="O25" s="250"/>
      <c r="P25" s="250"/>
      <c r="Q25" s="9"/>
      <c r="R25" s="6"/>
      <c r="S25" s="451"/>
      <c r="T25" s="6"/>
      <c r="U25" s="6"/>
      <c r="V25" s="416" t="s">
        <v>11</v>
      </c>
      <c r="W25" s="6"/>
      <c r="X25" s="410">
        <v>207</v>
      </c>
      <c r="Y25" s="411">
        <v>207</v>
      </c>
      <c r="Z25" s="483">
        <f t="shared" si="5"/>
        <v>0</v>
      </c>
      <c r="AA25" s="483">
        <f t="shared" si="6"/>
        <v>0</v>
      </c>
      <c r="AB25" s="394">
        <v>23</v>
      </c>
      <c r="AC25" s="419">
        <f t="shared" si="0"/>
        <v>0</v>
      </c>
      <c r="AD25" s="484">
        <f t="shared" si="1"/>
        <v>0</v>
      </c>
      <c r="AE25" s="485">
        <f t="shared" si="2"/>
        <v>0</v>
      </c>
      <c r="AF25" s="483">
        <f t="shared" si="3"/>
        <v>0</v>
      </c>
      <c r="AG25" s="485" t="e">
        <f>IF(#REF!&gt;0,AB25,)</f>
        <v>#REF!</v>
      </c>
      <c r="AH25" s="484" t="e">
        <f>IF(#REF!&gt;0,AB28,)</f>
        <v>#REF!</v>
      </c>
      <c r="AI25" s="419">
        <f t="shared" si="4"/>
        <v>0</v>
      </c>
      <c r="AJ25" s="485"/>
      <c r="AK25" s="108"/>
      <c r="AL25" s="502"/>
      <c r="AM25" s="6"/>
      <c r="AN25" s="503" t="str">
        <f>IF($L$1="Português",AN27,IF($L$1="English",AN29,IF($L$1="Español",AN31,IF($L$1="Français",AN33,))))</f>
        <v>NÃO</v>
      </c>
      <c r="AO25" s="505"/>
      <c r="AP25" s="6"/>
      <c r="AQ25" s="6"/>
      <c r="AR25" s="6"/>
      <c r="AS25" s="131"/>
      <c r="AT25" s="506" t="s">
        <v>31</v>
      </c>
      <c r="AU25" s="473" t="s">
        <v>135</v>
      </c>
      <c r="AV25" s="108"/>
      <c r="AW25" s="108"/>
    </row>
    <row r="26" spans="1:51" ht="12.75" thickBot="1" x14ac:dyDescent="0.25">
      <c r="A26" s="283"/>
      <c r="C26" s="75" t="str">
        <f>'T1'!$E$50</f>
        <v>com Recortes de Côr</v>
      </c>
      <c r="E26" s="60"/>
      <c r="F26" s="250"/>
      <c r="G26" s="250"/>
      <c r="H26" s="250"/>
      <c r="I26" s="250"/>
      <c r="J26" s="250"/>
      <c r="K26" s="250"/>
      <c r="L26" s="193">
        <v>406658</v>
      </c>
      <c r="M26" s="233"/>
      <c r="N26" s="128" t="s">
        <v>46</v>
      </c>
      <c r="O26" s="250"/>
      <c r="P26" s="35">
        <v>5.71</v>
      </c>
      <c r="Q26" s="7">
        <f>SUM(P26*M26)</f>
        <v>0</v>
      </c>
      <c r="S26" s="451"/>
      <c r="U26" s="6"/>
      <c r="V26" s="416" t="s">
        <v>12</v>
      </c>
      <c r="X26" s="410">
        <v>216</v>
      </c>
      <c r="Y26" s="411">
        <v>216</v>
      </c>
      <c r="Z26" s="377">
        <f t="shared" si="5"/>
        <v>0</v>
      </c>
      <c r="AA26" s="377">
        <f t="shared" si="6"/>
        <v>0</v>
      </c>
      <c r="AB26" s="412">
        <v>24</v>
      </c>
      <c r="AC26" s="413">
        <f t="shared" si="0"/>
        <v>0</v>
      </c>
      <c r="AD26" s="401">
        <f t="shared" si="1"/>
        <v>0</v>
      </c>
      <c r="AE26" s="400">
        <f t="shared" si="2"/>
        <v>0</v>
      </c>
      <c r="AF26" s="377">
        <f t="shared" si="3"/>
        <v>0</v>
      </c>
      <c r="AG26" s="400" t="e">
        <f>IF(#REF!&gt;0,AB26,)</f>
        <v>#REF!</v>
      </c>
      <c r="AH26" s="401" t="e">
        <f>IF(#REF!&gt;0,AB29,)</f>
        <v>#REF!</v>
      </c>
      <c r="AI26" s="413">
        <f t="shared" si="4"/>
        <v>0</v>
      </c>
      <c r="AJ26" s="507" t="s">
        <v>559</v>
      </c>
      <c r="AK26" s="378" t="s">
        <v>42</v>
      </c>
      <c r="AL26" s="472">
        <v>464.09</v>
      </c>
      <c r="AM26" s="6"/>
      <c r="AN26" s="410" t="s">
        <v>738</v>
      </c>
      <c r="AO26" s="508" t="s">
        <v>520</v>
      </c>
      <c r="AP26" s="509">
        <f>$AK$2</f>
        <v>167.67</v>
      </c>
      <c r="AQ26" s="510">
        <v>412021</v>
      </c>
      <c r="AR26" s="6"/>
      <c r="AT26" s="6"/>
      <c r="AU26" s="473" t="s">
        <v>142</v>
      </c>
      <c r="AV26" s="6"/>
      <c r="AW26" s="6"/>
      <c r="AX26" s="5"/>
    </row>
    <row r="27" spans="1:51" x14ac:dyDescent="0.2">
      <c r="A27" s="283"/>
      <c r="C27" s="75"/>
      <c r="E27" s="60"/>
      <c r="F27" s="250"/>
      <c r="G27" s="250"/>
      <c r="H27" s="250"/>
      <c r="I27" s="250"/>
      <c r="J27" s="250"/>
      <c r="K27" s="250"/>
      <c r="L27" s="191"/>
      <c r="M27" s="249"/>
      <c r="N27" s="249"/>
      <c r="O27" s="250"/>
      <c r="P27" s="250"/>
      <c r="Q27" s="9"/>
      <c r="S27" s="451"/>
      <c r="U27" s="6"/>
      <c r="V27" s="416" t="s">
        <v>170</v>
      </c>
      <c r="W27" s="131"/>
      <c r="X27" s="410">
        <v>225</v>
      </c>
      <c r="Y27" s="411">
        <v>225</v>
      </c>
      <c r="Z27" s="377">
        <f t="shared" si="5"/>
        <v>0</v>
      </c>
      <c r="AA27" s="377">
        <f t="shared" si="6"/>
        <v>0</v>
      </c>
      <c r="AB27" s="412">
        <v>25</v>
      </c>
      <c r="AC27" s="413">
        <f t="shared" si="0"/>
        <v>0</v>
      </c>
      <c r="AD27" s="401">
        <f t="shared" si="1"/>
        <v>0</v>
      </c>
      <c r="AE27" s="400">
        <f t="shared" si="2"/>
        <v>0</v>
      </c>
      <c r="AF27" s="377">
        <f t="shared" si="3"/>
        <v>0</v>
      </c>
      <c r="AG27" s="400" t="e">
        <f>IF(#REF!&gt;0,AB27,)</f>
        <v>#REF!</v>
      </c>
      <c r="AH27" s="401" t="e">
        <f>IF(#REF!&gt;0,AB30,)</f>
        <v>#REF!</v>
      </c>
      <c r="AI27" s="413">
        <f t="shared" si="4"/>
        <v>0</v>
      </c>
      <c r="AJ27" s="507" t="s">
        <v>560</v>
      </c>
      <c r="AK27" s="378" t="s">
        <v>43</v>
      </c>
      <c r="AL27" s="472">
        <v>867.89</v>
      </c>
      <c r="AM27" s="6"/>
      <c r="AN27" s="410" t="s">
        <v>192</v>
      </c>
      <c r="AO27" s="508" t="s">
        <v>521</v>
      </c>
      <c r="AP27" s="509">
        <f>$AL$2</f>
        <v>238.05</v>
      </c>
      <c r="AQ27" s="510">
        <v>412022</v>
      </c>
      <c r="AR27" s="6"/>
      <c r="AT27" s="6"/>
      <c r="AU27" s="473" t="s">
        <v>103</v>
      </c>
      <c r="AV27" s="6"/>
      <c r="AW27" s="6"/>
      <c r="AX27" s="5"/>
    </row>
    <row r="28" spans="1:51" s="131" customFormat="1" ht="12.75" thickBot="1" x14ac:dyDescent="0.25">
      <c r="A28" s="283"/>
      <c r="B28" s="37"/>
      <c r="C28" s="75" t="str">
        <f>'T1'!$E$51</f>
        <v>com Impressão de Logotipo</v>
      </c>
      <c r="D28" s="6"/>
      <c r="E28" s="60"/>
      <c r="F28" s="250"/>
      <c r="G28" s="250"/>
      <c r="H28" s="250"/>
      <c r="I28" s="250"/>
      <c r="J28" s="250"/>
      <c r="K28" s="250"/>
      <c r="L28" s="193">
        <v>406659</v>
      </c>
      <c r="M28" s="233"/>
      <c r="N28" s="128" t="s">
        <v>46</v>
      </c>
      <c r="O28" s="250"/>
      <c r="P28" s="198" t="str">
        <f>$V$18</f>
        <v>(Sob Orçamento)</v>
      </c>
      <c r="Q28" s="198"/>
      <c r="R28" s="6"/>
      <c r="S28" s="451"/>
      <c r="T28" s="49"/>
      <c r="U28" s="6"/>
      <c r="V28" s="511" t="str">
        <f>IF($L$1="Português",V29,(IF($L$1="English",V30,(IF($L$1="Español",V31,(IF($L$1="Français",V32,)))))))</f>
        <v>(Não Aplicável)</v>
      </c>
      <c r="W28" s="6"/>
      <c r="X28" s="410">
        <v>234</v>
      </c>
      <c r="Y28" s="411">
        <v>234</v>
      </c>
      <c r="Z28" s="377">
        <f t="shared" si="5"/>
        <v>0</v>
      </c>
      <c r="AA28" s="377">
        <f t="shared" si="6"/>
        <v>0</v>
      </c>
      <c r="AB28" s="412">
        <v>26</v>
      </c>
      <c r="AC28" s="413">
        <f t="shared" si="0"/>
        <v>0</v>
      </c>
      <c r="AD28" s="401">
        <f t="shared" si="1"/>
        <v>0</v>
      </c>
      <c r="AE28" s="400">
        <f t="shared" si="2"/>
        <v>0</v>
      </c>
      <c r="AF28" s="377">
        <f t="shared" si="3"/>
        <v>0</v>
      </c>
      <c r="AG28" s="400" t="e">
        <f>IF(#REF!&gt;0,AB28,)</f>
        <v>#REF!</v>
      </c>
      <c r="AH28" s="401" t="e">
        <f>IF(#REF!&gt;0,AB31,)</f>
        <v>#REF!</v>
      </c>
      <c r="AI28" s="413">
        <f t="shared" si="4"/>
        <v>0</v>
      </c>
      <c r="AJ28" s="512" t="s">
        <v>561</v>
      </c>
      <c r="AK28" s="443" t="s">
        <v>44</v>
      </c>
      <c r="AL28" s="513">
        <v>1230.6600000000001</v>
      </c>
      <c r="AN28" s="514" t="s">
        <v>739</v>
      </c>
      <c r="AO28" s="508" t="s">
        <v>522</v>
      </c>
      <c r="AP28" s="509">
        <f>$AM$2</f>
        <v>379.85</v>
      </c>
      <c r="AQ28" s="510">
        <v>412023</v>
      </c>
      <c r="AT28" s="6"/>
      <c r="AU28" s="515" t="s">
        <v>143</v>
      </c>
      <c r="AV28" s="6"/>
      <c r="AW28" s="6"/>
      <c r="AX28" s="2"/>
      <c r="AY28" s="2"/>
    </row>
    <row r="29" spans="1:51" s="131" customFormat="1" ht="12.75" thickBot="1" x14ac:dyDescent="0.25">
      <c r="A29" s="283"/>
      <c r="B29" s="37"/>
      <c r="C29" s="75"/>
      <c r="D29" s="6"/>
      <c r="E29" s="619" t="str">
        <f>'T1'!$O$16</f>
        <v>Cor da Alcatifa:</v>
      </c>
      <c r="F29" s="619"/>
      <c r="G29" s="619"/>
      <c r="H29" s="578" t="s">
        <v>101</v>
      </c>
      <c r="I29" s="603"/>
      <c r="J29" s="579"/>
      <c r="K29" s="250"/>
      <c r="L29" s="249"/>
      <c r="M29" s="249"/>
      <c r="N29" s="249"/>
      <c r="O29" s="250"/>
      <c r="P29" s="250"/>
      <c r="Q29" s="9"/>
      <c r="R29" s="6"/>
      <c r="S29" s="451"/>
      <c r="T29" s="121"/>
      <c r="U29" s="6"/>
      <c r="V29" s="131" t="s">
        <v>548</v>
      </c>
      <c r="W29" s="6"/>
      <c r="X29" s="410">
        <v>243</v>
      </c>
      <c r="Y29" s="411">
        <v>243</v>
      </c>
      <c r="Z29" s="377">
        <f t="shared" si="5"/>
        <v>0</v>
      </c>
      <c r="AA29" s="377">
        <f t="shared" si="6"/>
        <v>0</v>
      </c>
      <c r="AB29" s="412">
        <v>27</v>
      </c>
      <c r="AC29" s="413">
        <f t="shared" si="0"/>
        <v>0</v>
      </c>
      <c r="AD29" s="401">
        <f t="shared" si="1"/>
        <v>0</v>
      </c>
      <c r="AE29" s="400">
        <f t="shared" si="2"/>
        <v>0</v>
      </c>
      <c r="AF29" s="377">
        <f t="shared" si="3"/>
        <v>0</v>
      </c>
      <c r="AG29" s="400" t="e">
        <f>IF(#REF!&gt;0,AB29,)</f>
        <v>#REF!</v>
      </c>
      <c r="AH29" s="401" t="e">
        <f>IF(#REF!&gt;0,AB32,)</f>
        <v>#REF!</v>
      </c>
      <c r="AI29" s="413">
        <f t="shared" si="4"/>
        <v>0</v>
      </c>
      <c r="AM29" s="378"/>
      <c r="AN29" s="514" t="s">
        <v>193</v>
      </c>
      <c r="AO29" s="508" t="s">
        <v>523</v>
      </c>
      <c r="AP29" s="509">
        <f>$AN$2</f>
        <v>804.2</v>
      </c>
      <c r="AQ29" s="510">
        <v>412024</v>
      </c>
      <c r="AT29" s="6"/>
      <c r="AU29" s="515" t="s">
        <v>144</v>
      </c>
      <c r="AV29" s="6"/>
      <c r="AW29" s="6"/>
      <c r="AX29" s="2"/>
      <c r="AY29" s="2"/>
    </row>
    <row r="30" spans="1:51" s="131" customFormat="1" ht="9" customHeight="1" x14ac:dyDescent="0.2">
      <c r="A30" s="283"/>
      <c r="B30" s="37"/>
      <c r="C30" s="75"/>
      <c r="D30" s="6"/>
      <c r="E30" s="60"/>
      <c r="F30" s="250"/>
      <c r="G30" s="250"/>
      <c r="H30" s="623">
        <f>IF($H$29&gt;0,0,IF($M$22+$M$24+$M$26+$M$28&gt;0,$V$13,))</f>
        <v>0</v>
      </c>
      <c r="I30" s="623"/>
      <c r="J30" s="623"/>
      <c r="K30" s="250"/>
      <c r="L30" s="249"/>
      <c r="M30" s="249"/>
      <c r="N30" s="249"/>
      <c r="O30" s="250"/>
      <c r="P30" s="250"/>
      <c r="Q30" s="9"/>
      <c r="R30" s="6"/>
      <c r="S30" s="451"/>
      <c r="T30" s="121"/>
      <c r="U30" s="6"/>
      <c r="V30" s="131" t="s">
        <v>549</v>
      </c>
      <c r="W30" s="6"/>
      <c r="X30" s="410">
        <v>252</v>
      </c>
      <c r="Y30" s="411">
        <v>252</v>
      </c>
      <c r="Z30" s="377">
        <f t="shared" si="5"/>
        <v>0</v>
      </c>
      <c r="AA30" s="377">
        <f t="shared" si="6"/>
        <v>0</v>
      </c>
      <c r="AB30" s="412">
        <v>28</v>
      </c>
      <c r="AC30" s="413">
        <f t="shared" si="0"/>
        <v>0</v>
      </c>
      <c r="AD30" s="401">
        <f t="shared" si="1"/>
        <v>0</v>
      </c>
      <c r="AE30" s="400">
        <f t="shared" si="2"/>
        <v>0</v>
      </c>
      <c r="AF30" s="377">
        <f t="shared" si="3"/>
        <v>0</v>
      </c>
      <c r="AG30" s="400" t="e">
        <f>IF(#REF!&gt;0,AB30,)</f>
        <v>#REF!</v>
      </c>
      <c r="AH30" s="401" t="e">
        <f>IF(#REF!&gt;0,AB33,)</f>
        <v>#REF!</v>
      </c>
      <c r="AI30" s="413">
        <f t="shared" si="4"/>
        <v>0</v>
      </c>
      <c r="AJ30" s="516"/>
      <c r="AK30" s="495"/>
      <c r="AL30" s="496"/>
      <c r="AM30" s="378"/>
      <c r="AN30" s="410" t="s">
        <v>740</v>
      </c>
      <c r="AO30" s="517" t="s">
        <v>524</v>
      </c>
      <c r="AP30" s="518">
        <f>$AO$2</f>
        <v>1512.14</v>
      </c>
      <c r="AQ30" s="519">
        <v>412025</v>
      </c>
      <c r="AT30" s="6"/>
      <c r="AU30" s="515" t="s">
        <v>145</v>
      </c>
      <c r="AV30" s="6"/>
      <c r="AW30" s="6"/>
      <c r="AX30" s="2"/>
      <c r="AY30" s="2"/>
    </row>
    <row r="31" spans="1:51" s="131" customFormat="1" ht="8.25" customHeight="1" x14ac:dyDescent="0.2">
      <c r="A31" s="283"/>
      <c r="B31" s="37"/>
      <c r="C31" s="75"/>
      <c r="D31" s="6"/>
      <c r="E31" s="60"/>
      <c r="F31" s="250"/>
      <c r="G31" s="250"/>
      <c r="H31" s="371"/>
      <c r="I31" s="371"/>
      <c r="J31" s="371"/>
      <c r="K31" s="250"/>
      <c r="L31" s="249"/>
      <c r="M31" s="249"/>
      <c r="N31" s="249"/>
      <c r="O31" s="250"/>
      <c r="P31" s="250"/>
      <c r="Q31" s="9"/>
      <c r="R31" s="6"/>
      <c r="S31" s="451"/>
      <c r="T31" s="121"/>
      <c r="U31" s="6"/>
      <c r="V31" s="131" t="s">
        <v>550</v>
      </c>
      <c r="W31" s="6"/>
      <c r="X31" s="410">
        <v>261</v>
      </c>
      <c r="Y31" s="411">
        <v>261</v>
      </c>
      <c r="Z31" s="377">
        <f t="shared" si="5"/>
        <v>0</v>
      </c>
      <c r="AA31" s="377">
        <f t="shared" si="6"/>
        <v>0</v>
      </c>
      <c r="AB31" s="412">
        <v>29</v>
      </c>
      <c r="AC31" s="413">
        <f t="shared" si="0"/>
        <v>0</v>
      </c>
      <c r="AD31" s="401">
        <f t="shared" si="1"/>
        <v>0</v>
      </c>
      <c r="AE31" s="400">
        <f t="shared" si="2"/>
        <v>0</v>
      </c>
      <c r="AF31" s="377">
        <f t="shared" si="3"/>
        <v>0</v>
      </c>
      <c r="AG31" s="400" t="e">
        <f>IF(#REF!&gt;0,AB31,)</f>
        <v>#REF!</v>
      </c>
      <c r="AH31" s="401" t="e">
        <f>IF(#REF!&gt;0,AB34,)</f>
        <v>#REF!</v>
      </c>
      <c r="AI31" s="413">
        <f t="shared" si="4"/>
        <v>0</v>
      </c>
      <c r="AJ31" s="12"/>
      <c r="AK31" s="6"/>
      <c r="AL31" s="502"/>
      <c r="AM31" s="108"/>
      <c r="AN31" s="410" t="s">
        <v>193</v>
      </c>
      <c r="AP31" s="378"/>
      <c r="AQ31" s="6"/>
      <c r="AS31" s="21"/>
      <c r="AT31" s="6"/>
      <c r="AU31" s="515" t="s">
        <v>142</v>
      </c>
      <c r="AV31" s="6"/>
      <c r="AW31" s="6"/>
      <c r="AX31" s="2"/>
      <c r="AY31" s="2"/>
    </row>
    <row r="32" spans="1:51" s="131" customFormat="1" ht="12.75" x14ac:dyDescent="0.2">
      <c r="A32" s="283"/>
      <c r="B32" s="143" t="s">
        <v>166</v>
      </c>
      <c r="C32" s="24" t="str">
        <f>'T1'!$O$11</f>
        <v xml:space="preserve">ESTRADOS </v>
      </c>
      <c r="D32" s="25"/>
      <c r="E32" s="127" t="str">
        <f>'T1'!$O$26</f>
        <v>(para Stand próprio  -  Fornecimento e Colocação)</v>
      </c>
      <c r="F32" s="6"/>
      <c r="G32" s="250"/>
      <c r="H32" s="6"/>
      <c r="I32" s="250"/>
      <c r="J32" s="116"/>
      <c r="K32" s="231" t="str">
        <f>'T1'!$I$41</f>
        <v>Ler+</v>
      </c>
      <c r="L32" s="6"/>
      <c r="M32" s="6"/>
      <c r="N32" s="6"/>
      <c r="O32" s="6"/>
      <c r="P32" s="6"/>
      <c r="Q32" s="6"/>
      <c r="R32" s="6"/>
      <c r="S32" s="451"/>
      <c r="T32" s="121"/>
      <c r="U32" s="6"/>
      <c r="V32" s="131" t="s">
        <v>551</v>
      </c>
      <c r="W32" s="6"/>
      <c r="X32" s="410">
        <v>270</v>
      </c>
      <c r="Y32" s="411">
        <v>270</v>
      </c>
      <c r="Z32" s="377">
        <f t="shared" si="5"/>
        <v>0</v>
      </c>
      <c r="AA32" s="377">
        <f t="shared" si="6"/>
        <v>0</v>
      </c>
      <c r="AB32" s="412">
        <v>30</v>
      </c>
      <c r="AC32" s="413">
        <f t="shared" si="0"/>
        <v>0</v>
      </c>
      <c r="AD32" s="401">
        <f t="shared" si="1"/>
        <v>0</v>
      </c>
      <c r="AE32" s="400">
        <f t="shared" si="2"/>
        <v>0</v>
      </c>
      <c r="AF32" s="377">
        <f t="shared" si="3"/>
        <v>0</v>
      </c>
      <c r="AG32" s="400" t="e">
        <f>IF(#REF!&gt;0,AB32,)</f>
        <v>#REF!</v>
      </c>
      <c r="AH32" s="401" t="e">
        <f>IF(#REF!&gt;0,AB35,)</f>
        <v>#REF!</v>
      </c>
      <c r="AI32" s="400">
        <f t="shared" si="4"/>
        <v>0</v>
      </c>
      <c r="AJ32" s="484"/>
      <c r="AK32" s="6"/>
      <c r="AL32" s="502"/>
      <c r="AN32" s="520" t="s">
        <v>741</v>
      </c>
      <c r="AQ32" s="6"/>
      <c r="AT32" s="6"/>
      <c r="AU32" s="521" t="s">
        <v>104</v>
      </c>
      <c r="AV32" s="6"/>
      <c r="AW32" s="6"/>
      <c r="AX32" s="2"/>
      <c r="AY32" s="2"/>
    </row>
    <row r="33" spans="1:51" s="131" customFormat="1" ht="12.75" thickBot="1" x14ac:dyDescent="0.25">
      <c r="A33" s="283"/>
      <c r="B33" s="37"/>
      <c r="C33" s="127" t="str">
        <f>'T1'!$A$27</f>
        <v>SEM Alcatifa</v>
      </c>
      <c r="D33" s="6"/>
      <c r="E33" s="127"/>
      <c r="F33" s="127"/>
      <c r="G33" s="15"/>
      <c r="H33" s="232"/>
      <c r="I33" s="646" t="str">
        <f>'T1'!$E$40</f>
        <v>cm de altura</v>
      </c>
      <c r="J33" s="619"/>
      <c r="K33" s="176"/>
      <c r="L33" s="193">
        <f>$AN$41</f>
        <v>0</v>
      </c>
      <c r="M33" s="233"/>
      <c r="N33" s="128" t="s">
        <v>46</v>
      </c>
      <c r="O33" s="604">
        <f>$AM$40</f>
        <v>0</v>
      </c>
      <c r="P33" s="604"/>
      <c r="Q33" s="72">
        <f>SUM(O33)*M33</f>
        <v>0</v>
      </c>
      <c r="R33" s="6"/>
      <c r="S33" s="451"/>
      <c r="T33" s="121"/>
      <c r="U33" s="6"/>
      <c r="V33" s="6"/>
      <c r="W33" s="6"/>
      <c r="X33" s="410">
        <v>279</v>
      </c>
      <c r="Y33" s="411">
        <v>279</v>
      </c>
      <c r="Z33" s="377">
        <f t="shared" si="5"/>
        <v>0</v>
      </c>
      <c r="AA33" s="377">
        <f t="shared" si="6"/>
        <v>0</v>
      </c>
      <c r="AB33" s="412">
        <v>31</v>
      </c>
      <c r="AC33" s="413">
        <f t="shared" si="0"/>
        <v>0</v>
      </c>
      <c r="AD33" s="401">
        <f t="shared" si="1"/>
        <v>0</v>
      </c>
      <c r="AE33" s="400">
        <f t="shared" si="2"/>
        <v>0</v>
      </c>
      <c r="AF33" s="377">
        <f t="shared" si="3"/>
        <v>0</v>
      </c>
      <c r="AG33" s="400" t="e">
        <f>IF(#REF!&gt;0,AB33,)</f>
        <v>#REF!</v>
      </c>
      <c r="AH33" s="401" t="e">
        <f>IF(#REF!&gt;0,AB36,)</f>
        <v>#REF!</v>
      </c>
      <c r="AI33" s="400">
        <f t="shared" si="4"/>
        <v>0</v>
      </c>
      <c r="AJ33" s="400"/>
      <c r="AK33" s="378"/>
      <c r="AL33" s="472"/>
      <c r="AN33" s="522" t="s">
        <v>270</v>
      </c>
      <c r="AQ33" s="6"/>
      <c r="AT33" s="6"/>
      <c r="AU33" s="378"/>
      <c r="AV33" s="6"/>
      <c r="AW33" s="6"/>
      <c r="AX33" s="2"/>
      <c r="AY33" s="2"/>
    </row>
    <row r="34" spans="1:51" s="131" customFormat="1" ht="12" customHeight="1" x14ac:dyDescent="0.2">
      <c r="A34" s="283"/>
      <c r="B34" s="37"/>
      <c r="C34" s="127"/>
      <c r="D34" s="6"/>
      <c r="E34" s="6"/>
      <c r="F34" s="6"/>
      <c r="G34" s="6"/>
      <c r="H34" s="6"/>
      <c r="I34" s="116"/>
      <c r="J34" s="116"/>
      <c r="K34" s="176"/>
      <c r="L34" s="652">
        <f>IF($M$33&gt;0,0,IF($H$33&gt;0,$V$13,))</f>
        <v>0</v>
      </c>
      <c r="M34" s="652"/>
      <c r="N34" s="652"/>
      <c r="O34" s="114"/>
      <c r="P34" s="114"/>
      <c r="Q34" s="126"/>
      <c r="R34" s="6"/>
      <c r="S34" s="451"/>
      <c r="T34" s="121"/>
      <c r="U34" s="378"/>
      <c r="V34" s="6"/>
      <c r="W34" s="6"/>
      <c r="X34" s="410">
        <v>288</v>
      </c>
      <c r="Y34" s="411">
        <v>288</v>
      </c>
      <c r="Z34" s="377">
        <f t="shared" si="5"/>
        <v>0</v>
      </c>
      <c r="AA34" s="377">
        <f t="shared" si="6"/>
        <v>0</v>
      </c>
      <c r="AB34" s="412">
        <v>32</v>
      </c>
      <c r="AC34" s="413">
        <f t="shared" si="0"/>
        <v>0</v>
      </c>
      <c r="AD34" s="401">
        <f t="shared" si="1"/>
        <v>0</v>
      </c>
      <c r="AE34" s="400">
        <f t="shared" si="2"/>
        <v>0</v>
      </c>
      <c r="AF34" s="377">
        <f t="shared" si="3"/>
        <v>0</v>
      </c>
      <c r="AG34" s="400" t="e">
        <f>IF(#REF!&gt;0,AB34,)</f>
        <v>#REF!</v>
      </c>
      <c r="AH34" s="401" t="e">
        <f>IF(#REF!&gt;0,AB37,)</f>
        <v>#REF!</v>
      </c>
      <c r="AI34" s="400">
        <f t="shared" si="4"/>
        <v>0</v>
      </c>
      <c r="AJ34" s="400"/>
      <c r="AK34" s="378"/>
      <c r="AL34" s="472"/>
      <c r="AQ34" s="6"/>
      <c r="AT34" s="378"/>
      <c r="AU34" s="378"/>
      <c r="AV34" s="6"/>
      <c r="AW34" s="6"/>
      <c r="AX34" s="2"/>
      <c r="AY34" s="2"/>
    </row>
    <row r="35" spans="1:51" ht="12" customHeight="1" thickBot="1" x14ac:dyDescent="0.25">
      <c r="A35" s="283"/>
      <c r="C35" s="127" t="str">
        <f>'T1'!$A$22</f>
        <v>COM Alcatifa</v>
      </c>
      <c r="E35" s="127"/>
      <c r="F35" s="127"/>
      <c r="H35" s="232"/>
      <c r="I35" s="646" t="str">
        <f>'T1'!$E$40</f>
        <v>cm de altura</v>
      </c>
      <c r="J35" s="619"/>
      <c r="K35" s="185"/>
      <c r="L35" s="193">
        <f>$AL$41</f>
        <v>0</v>
      </c>
      <c r="M35" s="233"/>
      <c r="N35" s="128" t="s">
        <v>46</v>
      </c>
      <c r="O35" s="604">
        <f>$AK$40</f>
        <v>0</v>
      </c>
      <c r="P35" s="604"/>
      <c r="Q35" s="72">
        <f>SUM(O35)*M35</f>
        <v>0</v>
      </c>
      <c r="S35" s="451"/>
      <c r="X35" s="410">
        <v>297</v>
      </c>
      <c r="Y35" s="411">
        <v>297</v>
      </c>
      <c r="Z35" s="377">
        <f t="shared" ref="Z35:Z66" si="7">IF($H$35&gt;0,Y35,)</f>
        <v>0</v>
      </c>
      <c r="AA35" s="377">
        <f t="shared" si="6"/>
        <v>0</v>
      </c>
      <c r="AB35" s="412">
        <v>33</v>
      </c>
      <c r="AC35" s="413">
        <f t="shared" ref="AC35:AC52" si="8">IF($I$89&gt;0,AB35,)</f>
        <v>0</v>
      </c>
      <c r="AD35" s="401">
        <f t="shared" si="1"/>
        <v>0</v>
      </c>
      <c r="AE35" s="400">
        <f t="shared" ref="AE35:AE52" si="9">IF($G$81&gt;0,AB35,)</f>
        <v>0</v>
      </c>
      <c r="AF35" s="377">
        <f t="shared" si="3"/>
        <v>0</v>
      </c>
      <c r="AG35" s="400" t="e">
        <f>IF(#REF!&gt;0,AB35,)</f>
        <v>#REF!</v>
      </c>
      <c r="AH35" s="401" t="e">
        <f>IF(#REF!&gt;0,AB38,)</f>
        <v>#REF!</v>
      </c>
      <c r="AI35" s="400">
        <f t="shared" ref="AI35:AI52" si="10">IF($I$55&gt;0,AB35,)</f>
        <v>0</v>
      </c>
      <c r="AJ35" s="400"/>
      <c r="AK35" s="378"/>
      <c r="AL35" s="472"/>
      <c r="AM35" s="6"/>
      <c r="AN35" s="6"/>
      <c r="AO35" s="6"/>
      <c r="AP35" s="6"/>
      <c r="AQ35" s="6"/>
      <c r="AR35" s="6"/>
    </row>
    <row r="36" spans="1:51" ht="12" customHeight="1" x14ac:dyDescent="0.2">
      <c r="A36" s="283"/>
      <c r="C36" s="127"/>
      <c r="E36" s="127"/>
      <c r="F36" s="127"/>
      <c r="G36" s="8"/>
      <c r="H36" s="8"/>
      <c r="I36" s="8"/>
      <c r="J36" s="176"/>
      <c r="K36" s="176"/>
      <c r="L36" s="652">
        <f>IF($M$35&gt;0,0,IF($H$35&gt;0,$V$13,))</f>
        <v>0</v>
      </c>
      <c r="M36" s="652"/>
      <c r="N36" s="652"/>
      <c r="O36" s="114"/>
      <c r="P36" s="114"/>
      <c r="Q36" s="126"/>
      <c r="S36" s="451"/>
      <c r="X36" s="410">
        <v>306</v>
      </c>
      <c r="Y36" s="411">
        <v>306</v>
      </c>
      <c r="Z36" s="377">
        <f t="shared" si="7"/>
        <v>0</v>
      </c>
      <c r="AA36" s="377">
        <f t="shared" si="6"/>
        <v>0</v>
      </c>
      <c r="AB36" s="412">
        <v>34</v>
      </c>
      <c r="AC36" s="413">
        <f t="shared" si="8"/>
        <v>0</v>
      </c>
      <c r="AD36" s="401">
        <f t="shared" si="1"/>
        <v>0</v>
      </c>
      <c r="AE36" s="400">
        <f t="shared" si="9"/>
        <v>0</v>
      </c>
      <c r="AF36" s="377">
        <f t="shared" si="3"/>
        <v>0</v>
      </c>
      <c r="AG36" s="400" t="e">
        <f>IF(#REF!&gt;0,AB36,)</f>
        <v>#REF!</v>
      </c>
      <c r="AH36" s="401" t="e">
        <f>IF(#REF!&gt;0,AB39,)</f>
        <v>#REF!</v>
      </c>
      <c r="AI36" s="400">
        <f t="shared" si="10"/>
        <v>0</v>
      </c>
      <c r="AJ36" s="400"/>
      <c r="AK36" s="378"/>
      <c r="AL36" s="472"/>
      <c r="AM36" s="6"/>
      <c r="AN36" s="6"/>
      <c r="AO36" s="6"/>
      <c r="AP36" s="6"/>
      <c r="AQ36" s="6"/>
      <c r="AR36" s="6"/>
      <c r="AS36" s="523"/>
    </row>
    <row r="37" spans="1:51" ht="12" customHeight="1" thickBot="1" x14ac:dyDescent="0.25">
      <c r="A37" s="283"/>
      <c r="C37" s="127"/>
      <c r="E37" s="619" t="str">
        <f>'T1'!$O$16</f>
        <v>Cor da Alcatifa:</v>
      </c>
      <c r="F37" s="619"/>
      <c r="G37" s="619"/>
      <c r="H37" s="620"/>
      <c r="I37" s="621"/>
      <c r="J37" s="622"/>
      <c r="K37" s="176"/>
      <c r="L37" s="251"/>
      <c r="M37" s="251"/>
      <c r="N37" s="251"/>
      <c r="O37" s="114"/>
      <c r="P37" s="114"/>
      <c r="Q37" s="126"/>
      <c r="S37" s="451"/>
      <c r="X37" s="410">
        <v>315</v>
      </c>
      <c r="Y37" s="411">
        <v>315</v>
      </c>
      <c r="Z37" s="377">
        <f t="shared" si="7"/>
        <v>0</v>
      </c>
      <c r="AA37" s="377">
        <f t="shared" si="6"/>
        <v>0</v>
      </c>
      <c r="AB37" s="412">
        <v>35</v>
      </c>
      <c r="AC37" s="413">
        <f t="shared" si="8"/>
        <v>0</v>
      </c>
      <c r="AD37" s="401">
        <f t="shared" si="1"/>
        <v>0</v>
      </c>
      <c r="AE37" s="400">
        <f t="shared" si="9"/>
        <v>0</v>
      </c>
      <c r="AF37" s="377">
        <f t="shared" si="3"/>
        <v>0</v>
      </c>
      <c r="AG37" s="400" t="e">
        <f>IF(#REF!&gt;0,AB37,)</f>
        <v>#REF!</v>
      </c>
      <c r="AH37" s="401" t="e">
        <f>IF(#REF!&gt;0,AB40,)</f>
        <v>#REF!</v>
      </c>
      <c r="AI37" s="400">
        <f t="shared" si="10"/>
        <v>0</v>
      </c>
      <c r="AJ37" s="524"/>
      <c r="AK37" s="443"/>
      <c r="AL37" s="513"/>
      <c r="AM37" s="6"/>
      <c r="AN37" s="6"/>
      <c r="AO37" s="6"/>
      <c r="AP37" s="6"/>
      <c r="AQ37" s="6"/>
      <c r="AR37" s="6"/>
      <c r="AS37" s="523"/>
      <c r="AX37" s="5"/>
    </row>
    <row r="38" spans="1:51" ht="12" customHeight="1" x14ac:dyDescent="0.2">
      <c r="A38" s="283"/>
      <c r="C38" s="127"/>
      <c r="E38" s="127"/>
      <c r="H38" s="623">
        <f>IF($H$37=$AU$12,$V$18,IF($H$37&gt;0,0,IF($M$35&gt;0,$V$13,)))</f>
        <v>0</v>
      </c>
      <c r="I38" s="623"/>
      <c r="J38" s="623"/>
      <c r="K38" s="176"/>
      <c r="L38" s="251"/>
      <c r="M38" s="251"/>
      <c r="N38" s="251"/>
      <c r="O38" s="114"/>
      <c r="P38" s="114"/>
      <c r="Q38" s="126"/>
      <c r="S38" s="451"/>
      <c r="V38" s="21"/>
      <c r="X38" s="410">
        <v>324</v>
      </c>
      <c r="Y38" s="411">
        <v>324</v>
      </c>
      <c r="Z38" s="377">
        <f t="shared" si="7"/>
        <v>0</v>
      </c>
      <c r="AA38" s="377">
        <f t="shared" si="6"/>
        <v>0</v>
      </c>
      <c r="AB38" s="412">
        <v>36</v>
      </c>
      <c r="AC38" s="413">
        <f t="shared" si="8"/>
        <v>0</v>
      </c>
      <c r="AD38" s="401">
        <f t="shared" si="1"/>
        <v>0</v>
      </c>
      <c r="AE38" s="400">
        <f t="shared" si="9"/>
        <v>0</v>
      </c>
      <c r="AF38" s="377">
        <f t="shared" si="3"/>
        <v>0</v>
      </c>
      <c r="AG38" s="400" t="e">
        <f>IF(#REF!&gt;0,AB38,)</f>
        <v>#REF!</v>
      </c>
      <c r="AH38" s="401" t="e">
        <f>IF(#REF!&gt;0,AB41,)</f>
        <v>#REF!</v>
      </c>
      <c r="AI38" s="400">
        <f t="shared" si="10"/>
        <v>0</v>
      </c>
      <c r="AK38" s="6"/>
      <c r="AL38" s="6"/>
      <c r="AM38" s="6"/>
      <c r="AN38" s="6"/>
      <c r="AO38" s="6"/>
      <c r="AP38" s="6"/>
      <c r="AQ38" s="6"/>
      <c r="AR38" s="6"/>
      <c r="AX38" s="5"/>
    </row>
    <row r="39" spans="1:51" ht="12" customHeight="1" x14ac:dyDescent="0.2">
      <c r="A39" s="286"/>
      <c r="B39" s="143" t="s">
        <v>166</v>
      </c>
      <c r="C39" s="70" t="str">
        <f>'T1'!$K$6</f>
        <v>ÁGUA E ESGOTO</v>
      </c>
      <c r="F39" s="5"/>
      <c r="H39" s="231" t="str">
        <f>'T1'!$I$41</f>
        <v>Ler+</v>
      </c>
      <c r="S39" s="451"/>
      <c r="X39" s="410">
        <v>333</v>
      </c>
      <c r="Y39" s="411">
        <v>333</v>
      </c>
      <c r="Z39" s="377">
        <f t="shared" si="7"/>
        <v>0</v>
      </c>
      <c r="AA39" s="377">
        <f t="shared" si="6"/>
        <v>0</v>
      </c>
      <c r="AB39" s="412">
        <v>37</v>
      </c>
      <c r="AC39" s="413">
        <f t="shared" si="8"/>
        <v>0</v>
      </c>
      <c r="AD39" s="401">
        <f t="shared" si="1"/>
        <v>0</v>
      </c>
      <c r="AE39" s="400">
        <f t="shared" si="9"/>
        <v>0</v>
      </c>
      <c r="AF39" s="377">
        <f t="shared" si="3"/>
        <v>0</v>
      </c>
      <c r="AG39" s="400" t="e">
        <f>IF(#REF!&gt;0,AB39,)</f>
        <v>#REF!</v>
      </c>
      <c r="AH39" s="401" t="e">
        <f>IF(#REF!&gt;0,AB42,)</f>
        <v>#REF!</v>
      </c>
      <c r="AI39" s="413">
        <f t="shared" si="10"/>
        <v>0</v>
      </c>
      <c r="AJ39" s="380" t="s">
        <v>361</v>
      </c>
      <c r="AK39" s="525" t="s">
        <v>467</v>
      </c>
      <c r="AL39" s="526"/>
      <c r="AM39" s="527" t="s">
        <v>470</v>
      </c>
      <c r="AN39" s="528"/>
      <c r="AO39" s="6"/>
      <c r="AP39" s="378"/>
      <c r="AQ39" s="6"/>
      <c r="AX39" s="5"/>
    </row>
    <row r="40" spans="1:51" ht="12" customHeight="1" thickBot="1" x14ac:dyDescent="0.25">
      <c r="A40" s="286"/>
      <c r="C40" s="5" t="str">
        <f>'T1'!$K$26</f>
        <v>Lava-loiça com bancada</v>
      </c>
      <c r="F40" s="5"/>
      <c r="G40" s="5"/>
      <c r="H40" s="5"/>
      <c r="I40" s="5"/>
      <c r="J40" s="6"/>
      <c r="L40" s="193">
        <v>400054</v>
      </c>
      <c r="M40" s="233"/>
      <c r="N40" s="253" t="str">
        <f>'T1'!$B$32</f>
        <v>unid.</v>
      </c>
      <c r="P40" s="35">
        <v>92.76</v>
      </c>
      <c r="Q40" s="7">
        <f>SUM(P40*M40)</f>
        <v>0</v>
      </c>
      <c r="S40" s="451"/>
      <c r="X40" s="410">
        <v>342</v>
      </c>
      <c r="Y40" s="411">
        <v>342</v>
      </c>
      <c r="Z40" s="377">
        <f t="shared" si="7"/>
        <v>0</v>
      </c>
      <c r="AA40" s="377">
        <f t="shared" si="6"/>
        <v>0</v>
      </c>
      <c r="AB40" s="412">
        <v>38</v>
      </c>
      <c r="AC40" s="413">
        <f t="shared" si="8"/>
        <v>0</v>
      </c>
      <c r="AD40" s="401">
        <f t="shared" si="1"/>
        <v>0</v>
      </c>
      <c r="AE40" s="400">
        <f t="shared" si="9"/>
        <v>0</v>
      </c>
      <c r="AF40" s="377">
        <f t="shared" si="3"/>
        <v>0</v>
      </c>
      <c r="AG40" s="400" t="e">
        <f>IF(#REF!&gt;0,AB40,)</f>
        <v>#REF!</v>
      </c>
      <c r="AH40" s="401" t="e">
        <f>IF(#REF!&gt;0,AB43,)</f>
        <v>#REF!</v>
      </c>
      <c r="AI40" s="413">
        <f t="shared" si="10"/>
        <v>0</v>
      </c>
      <c r="AJ40" s="473"/>
      <c r="AK40" s="511">
        <f>IF($M$35&gt;81,$V$18,$AK$41)</f>
        <v>0</v>
      </c>
      <c r="AL40" s="502"/>
      <c r="AM40" s="511">
        <f>IF($M$33&gt;81,$V$18,$AM$41)</f>
        <v>0</v>
      </c>
      <c r="AN40" s="502"/>
      <c r="AO40" s="6"/>
      <c r="AP40" s="6"/>
      <c r="AQ40" s="6"/>
      <c r="AW40" s="416"/>
      <c r="AX40" s="5"/>
    </row>
    <row r="41" spans="1:51" ht="12" customHeight="1" x14ac:dyDescent="0.2">
      <c r="A41" s="286"/>
      <c r="C41" s="5"/>
      <c r="F41" s="5"/>
      <c r="G41" s="5"/>
      <c r="H41" s="5"/>
      <c r="I41" s="5"/>
      <c r="J41" s="6"/>
      <c r="L41" s="12"/>
      <c r="P41" s="253"/>
      <c r="Q41" s="7"/>
      <c r="S41" s="451"/>
      <c r="T41" s="529"/>
      <c r="X41" s="410">
        <v>351</v>
      </c>
      <c r="Y41" s="411">
        <v>351</v>
      </c>
      <c r="Z41" s="377">
        <f t="shared" si="7"/>
        <v>0</v>
      </c>
      <c r="AA41" s="377">
        <f t="shared" si="6"/>
        <v>0</v>
      </c>
      <c r="AB41" s="412">
        <v>39</v>
      </c>
      <c r="AC41" s="413">
        <f t="shared" si="8"/>
        <v>0</v>
      </c>
      <c r="AD41" s="401">
        <f t="shared" si="1"/>
        <v>0</v>
      </c>
      <c r="AE41" s="400">
        <f t="shared" si="9"/>
        <v>0</v>
      </c>
      <c r="AF41" s="377">
        <f t="shared" si="3"/>
        <v>0</v>
      </c>
      <c r="AG41" s="400" t="e">
        <f>IF(#REF!&gt;0,AB41,)</f>
        <v>#REF!</v>
      </c>
      <c r="AH41" s="401" t="e">
        <f>IF(#REF!&gt;0,AB44,)</f>
        <v>#REF!</v>
      </c>
      <c r="AI41" s="400">
        <f t="shared" si="10"/>
        <v>0</v>
      </c>
      <c r="AJ41" s="468"/>
      <c r="AK41" s="530">
        <f>VLOOKUP($H$35,AJ42:AK45,2,)</f>
        <v>0</v>
      </c>
      <c r="AL41" s="483">
        <f>VLOOKUP($H$35,AJ42:AL45,3,)</f>
        <v>0</v>
      </c>
      <c r="AM41" s="530">
        <f>VLOOKUP($H$33,AJ42:AM45,4,)</f>
        <v>0</v>
      </c>
      <c r="AN41" s="483">
        <f>VLOOKUP($H$33,AJ42:AN45,5,)</f>
        <v>0</v>
      </c>
      <c r="AO41" s="6"/>
      <c r="AP41" s="6"/>
      <c r="AQ41" s="6"/>
      <c r="AX41" s="5"/>
    </row>
    <row r="42" spans="1:51" ht="12" customHeight="1" thickBot="1" x14ac:dyDescent="0.25">
      <c r="A42" s="286"/>
      <c r="C42" s="5" t="str">
        <f>'T1'!$K$31</f>
        <v>Ligação de Lava-loiça do Expositor</v>
      </c>
      <c r="F42" s="5"/>
      <c r="G42" s="5"/>
      <c r="H42" s="5"/>
      <c r="I42" s="5"/>
      <c r="J42" s="6"/>
      <c r="L42" s="193">
        <v>400451</v>
      </c>
      <c r="M42" s="233"/>
      <c r="N42" s="253" t="str">
        <f>'T1'!$B$32</f>
        <v>unid.</v>
      </c>
      <c r="P42" s="35">
        <v>75.2</v>
      </c>
      <c r="Q42" s="7">
        <f>SUM(P42*M42)</f>
        <v>0</v>
      </c>
      <c r="S42" s="451"/>
      <c r="X42" s="410">
        <v>360</v>
      </c>
      <c r="Y42" s="411">
        <v>360</v>
      </c>
      <c r="Z42" s="377">
        <f t="shared" si="7"/>
        <v>0</v>
      </c>
      <c r="AA42" s="377">
        <f t="shared" si="6"/>
        <v>0</v>
      </c>
      <c r="AB42" s="412">
        <v>40</v>
      </c>
      <c r="AC42" s="413">
        <f t="shared" si="8"/>
        <v>0</v>
      </c>
      <c r="AD42" s="401">
        <f t="shared" si="1"/>
        <v>0</v>
      </c>
      <c r="AE42" s="400">
        <f t="shared" si="9"/>
        <v>0</v>
      </c>
      <c r="AF42" s="377">
        <f t="shared" si="3"/>
        <v>0</v>
      </c>
      <c r="AG42" s="400" t="e">
        <f>IF(#REF!&gt;0,AB42,)</f>
        <v>#REF!</v>
      </c>
      <c r="AH42" s="401" t="e">
        <f>IF(#REF!&gt;0,AB45,)</f>
        <v>#REF!</v>
      </c>
      <c r="AI42" s="400">
        <f t="shared" si="10"/>
        <v>0</v>
      </c>
      <c r="AJ42" s="394">
        <v>0</v>
      </c>
      <c r="AK42" s="6"/>
      <c r="AL42" s="502"/>
      <c r="AM42" s="6"/>
      <c r="AN42" s="502"/>
      <c r="AO42" s="6"/>
      <c r="AP42" s="6"/>
      <c r="AQ42" s="6"/>
      <c r="AV42" s="6"/>
      <c r="AW42" s="6"/>
      <c r="AX42" s="5"/>
    </row>
    <row r="43" spans="1:51" ht="12" customHeight="1" x14ac:dyDescent="0.2">
      <c r="A43" s="286"/>
      <c r="C43" s="5"/>
      <c r="F43" s="5"/>
      <c r="G43" s="5"/>
      <c r="H43" s="5"/>
      <c r="I43" s="5"/>
      <c r="J43" s="6"/>
      <c r="L43" s="12"/>
      <c r="P43" s="253"/>
      <c r="Q43" s="7"/>
      <c r="S43" s="451"/>
      <c r="X43" s="410">
        <v>369</v>
      </c>
      <c r="Y43" s="411">
        <v>369</v>
      </c>
      <c r="Z43" s="377">
        <f t="shared" si="7"/>
        <v>0</v>
      </c>
      <c r="AA43" s="377">
        <f t="shared" si="6"/>
        <v>0</v>
      </c>
      <c r="AB43" s="412">
        <v>41</v>
      </c>
      <c r="AC43" s="413">
        <f t="shared" si="8"/>
        <v>0</v>
      </c>
      <c r="AD43" s="401">
        <f t="shared" si="1"/>
        <v>0</v>
      </c>
      <c r="AE43" s="400">
        <f t="shared" si="9"/>
        <v>0</v>
      </c>
      <c r="AF43" s="377">
        <f t="shared" si="3"/>
        <v>0</v>
      </c>
      <c r="AG43" s="400" t="e">
        <f>IF(#REF!&gt;0,AB43,)</f>
        <v>#REF!</v>
      </c>
      <c r="AH43" s="401" t="e">
        <f>IF(#REF!&gt;0,AB46,)</f>
        <v>#REF!</v>
      </c>
      <c r="AI43" s="400">
        <f t="shared" si="10"/>
        <v>0</v>
      </c>
      <c r="AJ43" s="419"/>
      <c r="AK43" s="6"/>
      <c r="AL43" s="502"/>
      <c r="AM43" s="6"/>
      <c r="AN43" s="502"/>
      <c r="AO43" s="6"/>
      <c r="AP43" s="6"/>
      <c r="AQ43" s="6"/>
      <c r="AV43" s="6"/>
      <c r="AW43" s="6"/>
      <c r="AX43" s="5"/>
    </row>
    <row r="44" spans="1:51" ht="12" customHeight="1" thickBot="1" x14ac:dyDescent="0.25">
      <c r="A44" s="286"/>
      <c r="C44" s="5" t="str">
        <f>'T1'!$K$21</f>
        <v>Lava-mãos com Kit de Higienização</v>
      </c>
      <c r="F44" s="5"/>
      <c r="G44" s="5"/>
      <c r="H44" s="5"/>
      <c r="I44" s="5"/>
      <c r="J44" s="6"/>
      <c r="L44" s="188">
        <v>406320</v>
      </c>
      <c r="M44" s="233"/>
      <c r="N44" s="253" t="str">
        <f>'T1'!$B$32</f>
        <v>unid.</v>
      </c>
      <c r="P44" s="35">
        <v>155.69999999999999</v>
      </c>
      <c r="Q44" s="7">
        <f>SUM(P44*M44)</f>
        <v>0</v>
      </c>
      <c r="S44" s="451"/>
      <c r="X44" s="410">
        <v>378</v>
      </c>
      <c r="Y44" s="411">
        <v>378</v>
      </c>
      <c r="Z44" s="377">
        <f t="shared" si="7"/>
        <v>0</v>
      </c>
      <c r="AA44" s="377">
        <f t="shared" si="6"/>
        <v>0</v>
      </c>
      <c r="AB44" s="412">
        <v>42</v>
      </c>
      <c r="AC44" s="413">
        <f t="shared" si="8"/>
        <v>0</v>
      </c>
      <c r="AD44" s="401">
        <f t="shared" si="1"/>
        <v>0</v>
      </c>
      <c r="AE44" s="400">
        <f t="shared" si="9"/>
        <v>0</v>
      </c>
      <c r="AF44" s="377">
        <f t="shared" si="3"/>
        <v>0</v>
      </c>
      <c r="AG44" s="400" t="e">
        <f>IF(#REF!&gt;0,AB44,)</f>
        <v>#REF!</v>
      </c>
      <c r="AH44" s="401" t="e">
        <f>IF(#REF!&gt;0,AB47,)</f>
        <v>#REF!</v>
      </c>
      <c r="AI44" s="400">
        <f t="shared" si="10"/>
        <v>0</v>
      </c>
      <c r="AJ44" s="419">
        <v>3.2</v>
      </c>
      <c r="AK44" s="531">
        <v>24.06</v>
      </c>
      <c r="AL44" s="532" t="s">
        <v>468</v>
      </c>
      <c r="AM44" s="531">
        <v>18.600000000000001</v>
      </c>
      <c r="AN44" s="532" t="s">
        <v>316</v>
      </c>
      <c r="AO44" s="6"/>
      <c r="AP44" s="6"/>
      <c r="AQ44" s="6"/>
      <c r="AV44" s="6"/>
      <c r="AW44" s="6"/>
      <c r="AX44" s="5"/>
    </row>
    <row r="45" spans="1:51" ht="12" customHeight="1" x14ac:dyDescent="0.2">
      <c r="A45" s="286"/>
      <c r="C45" s="64"/>
      <c r="D45" s="5"/>
      <c r="F45" s="5"/>
      <c r="G45" s="5"/>
      <c r="H45" s="5"/>
      <c r="J45" s="6"/>
      <c r="O45" s="10"/>
      <c r="Q45" s="7"/>
      <c r="S45" s="451"/>
      <c r="X45" s="410">
        <v>387</v>
      </c>
      <c r="Y45" s="411">
        <v>387</v>
      </c>
      <c r="Z45" s="377">
        <f t="shared" si="7"/>
        <v>0</v>
      </c>
      <c r="AA45" s="377">
        <f t="shared" si="6"/>
        <v>0</v>
      </c>
      <c r="AB45" s="412">
        <v>43</v>
      </c>
      <c r="AC45" s="413">
        <f t="shared" si="8"/>
        <v>0</v>
      </c>
      <c r="AD45" s="401">
        <f t="shared" si="1"/>
        <v>0</v>
      </c>
      <c r="AE45" s="400">
        <f t="shared" si="9"/>
        <v>0</v>
      </c>
      <c r="AF45" s="377">
        <f t="shared" si="3"/>
        <v>0</v>
      </c>
      <c r="AG45" s="400" t="e">
        <f>IF(#REF!&gt;0,AB45,)</f>
        <v>#REF!</v>
      </c>
      <c r="AH45" s="401" t="e">
        <f>IF(#REF!&gt;0,AB48,)</f>
        <v>#REF!</v>
      </c>
      <c r="AI45" s="400">
        <f t="shared" si="10"/>
        <v>0</v>
      </c>
      <c r="AJ45" s="438">
        <v>10</v>
      </c>
      <c r="AK45" s="533">
        <v>27.14</v>
      </c>
      <c r="AL45" s="534" t="s">
        <v>469</v>
      </c>
      <c r="AM45" s="533">
        <v>21.54</v>
      </c>
      <c r="AN45" s="534" t="s">
        <v>317</v>
      </c>
      <c r="AO45" s="6"/>
      <c r="AP45" s="6"/>
      <c r="AQ45" s="6"/>
      <c r="AV45" s="6"/>
      <c r="AW45" s="6"/>
      <c r="AX45" s="5"/>
    </row>
    <row r="46" spans="1:51" s="5" customFormat="1" ht="12" customHeight="1" thickBot="1" x14ac:dyDescent="0.25">
      <c r="A46" s="286"/>
      <c r="B46" s="37"/>
      <c r="C46" s="5" t="str">
        <f>'T2'!$A$43</f>
        <v>Água Quente  (serviço adicional ao ponto de água fria)</v>
      </c>
      <c r="D46" s="6"/>
      <c r="E46" s="6"/>
      <c r="J46" s="6"/>
      <c r="K46" s="6"/>
      <c r="L46" s="188">
        <v>400204</v>
      </c>
      <c r="M46" s="233"/>
      <c r="N46" s="253" t="str">
        <f>'T1'!$B$32</f>
        <v>unid.</v>
      </c>
      <c r="O46" s="6"/>
      <c r="P46" s="35">
        <v>109.18</v>
      </c>
      <c r="Q46" s="7">
        <f>SUM(P46*M46)</f>
        <v>0</v>
      </c>
      <c r="R46" s="6"/>
      <c r="S46" s="451"/>
      <c r="T46" s="121"/>
      <c r="U46" s="378"/>
      <c r="V46" s="6"/>
      <c r="W46" s="6"/>
      <c r="X46" s="410">
        <v>396</v>
      </c>
      <c r="Y46" s="411">
        <v>396</v>
      </c>
      <c r="Z46" s="377">
        <f t="shared" si="7"/>
        <v>0</v>
      </c>
      <c r="AA46" s="377">
        <f t="shared" si="6"/>
        <v>0</v>
      </c>
      <c r="AB46" s="412">
        <v>44</v>
      </c>
      <c r="AC46" s="413">
        <f t="shared" si="8"/>
        <v>0</v>
      </c>
      <c r="AD46" s="378"/>
      <c r="AE46" s="400">
        <f t="shared" si="9"/>
        <v>0</v>
      </c>
      <c r="AF46" s="377">
        <f t="shared" si="3"/>
        <v>0</v>
      </c>
      <c r="AG46" s="400" t="e">
        <f>IF(#REF!&gt;0,AB46,)</f>
        <v>#REF!</v>
      </c>
      <c r="AH46" s="401" t="e">
        <f>IF(#REF!&gt;0,AB49,)</f>
        <v>#REF!</v>
      </c>
      <c r="AI46" s="400">
        <f t="shared" si="10"/>
        <v>0</v>
      </c>
      <c r="AJ46" s="6"/>
      <c r="AK46" s="6"/>
      <c r="AL46" s="6"/>
      <c r="AM46" s="6"/>
      <c r="AN46" s="378"/>
      <c r="AO46" s="6"/>
      <c r="AP46" s="6"/>
      <c r="AQ46" s="6"/>
      <c r="AR46" s="131"/>
      <c r="AS46" s="131"/>
      <c r="AT46" s="131"/>
      <c r="AU46" s="131"/>
      <c r="AV46" s="6"/>
      <c r="AW46" s="6"/>
    </row>
    <row r="47" spans="1:51" s="5" customFormat="1" ht="11.25" x14ac:dyDescent="0.2">
      <c r="A47" s="286"/>
      <c r="B47" s="37"/>
      <c r="D47" s="6"/>
      <c r="E47" s="6"/>
      <c r="J47" s="6"/>
      <c r="K47" s="6"/>
      <c r="L47" s="12"/>
      <c r="M47" s="6"/>
      <c r="N47" s="6"/>
      <c r="O47" s="6"/>
      <c r="P47" s="253"/>
      <c r="Q47" s="7"/>
      <c r="R47" s="6"/>
      <c r="S47" s="451"/>
      <c r="T47" s="121"/>
      <c r="U47" s="378"/>
      <c r="V47" s="6"/>
      <c r="W47" s="6"/>
      <c r="X47" s="410">
        <v>405</v>
      </c>
      <c r="Y47" s="411">
        <v>405</v>
      </c>
      <c r="Z47" s="377">
        <f t="shared" si="7"/>
        <v>0</v>
      </c>
      <c r="AA47" s="377">
        <f t="shared" si="6"/>
        <v>0</v>
      </c>
      <c r="AB47" s="412">
        <v>45</v>
      </c>
      <c r="AC47" s="413">
        <f t="shared" si="8"/>
        <v>0</v>
      </c>
      <c r="AD47" s="378"/>
      <c r="AE47" s="400">
        <f t="shared" si="9"/>
        <v>0</v>
      </c>
      <c r="AF47" s="377">
        <f t="shared" si="3"/>
        <v>0</v>
      </c>
      <c r="AG47" s="400" t="e">
        <f>IF(#REF!&gt;0,AB47,)</f>
        <v>#REF!</v>
      </c>
      <c r="AH47" s="401" t="e">
        <f>IF(#REF!&gt;0,AB50,)</f>
        <v>#REF!</v>
      </c>
      <c r="AI47" s="400">
        <f t="shared" si="10"/>
        <v>0</v>
      </c>
      <c r="AJ47" s="378"/>
      <c r="AK47" s="6"/>
      <c r="AL47" s="6"/>
      <c r="AM47" s="6"/>
      <c r="AN47" s="6"/>
      <c r="AO47" s="6"/>
      <c r="AP47" s="6"/>
      <c r="AQ47" s="6"/>
      <c r="AR47" s="131"/>
      <c r="AS47" s="131"/>
      <c r="AT47" s="131"/>
      <c r="AU47" s="131"/>
      <c r="AV47" s="6"/>
      <c r="AW47" s="6"/>
    </row>
    <row r="48" spans="1:51" s="5" customFormat="1" thickBot="1" x14ac:dyDescent="0.25">
      <c r="A48" s="286"/>
      <c r="B48" s="37"/>
      <c r="C48" s="5" t="str">
        <f>'T1'!$K$11</f>
        <v>Ponto de Água Fria e Esgoto</v>
      </c>
      <c r="D48" s="6"/>
      <c r="E48" s="6"/>
      <c r="J48" s="6"/>
      <c r="K48" s="6"/>
      <c r="L48" s="193">
        <v>400043</v>
      </c>
      <c r="M48" s="233"/>
      <c r="N48" s="253" t="str">
        <f>'T1'!$B$32</f>
        <v>unid.</v>
      </c>
      <c r="O48" s="6"/>
      <c r="P48" s="35">
        <v>159.51</v>
      </c>
      <c r="Q48" s="7">
        <f>SUM(P48*M48)</f>
        <v>0</v>
      </c>
      <c r="R48" s="6"/>
      <c r="S48" s="451"/>
      <c r="T48" s="121"/>
      <c r="U48" s="378"/>
      <c r="V48" s="6"/>
      <c r="W48" s="6"/>
      <c r="X48" s="410">
        <v>414</v>
      </c>
      <c r="Y48" s="411">
        <v>414</v>
      </c>
      <c r="Z48" s="377">
        <f t="shared" si="7"/>
        <v>0</v>
      </c>
      <c r="AA48" s="377">
        <f t="shared" si="6"/>
        <v>0</v>
      </c>
      <c r="AB48" s="412">
        <v>46</v>
      </c>
      <c r="AC48" s="413">
        <f t="shared" si="8"/>
        <v>0</v>
      </c>
      <c r="AD48" s="378"/>
      <c r="AE48" s="400">
        <f t="shared" si="9"/>
        <v>0</v>
      </c>
      <c r="AF48" s="377">
        <f t="shared" si="3"/>
        <v>0</v>
      </c>
      <c r="AG48" s="400" t="e">
        <f>IF(#REF!&gt;0,AB48,)</f>
        <v>#REF!</v>
      </c>
      <c r="AH48" s="401" t="e">
        <f>IF(#REF!&gt;0,AB51,)</f>
        <v>#REF!</v>
      </c>
      <c r="AI48" s="400">
        <f t="shared" si="10"/>
        <v>0</v>
      </c>
      <c r="AJ48" s="6"/>
      <c r="AK48" s="6"/>
      <c r="AL48" s="6"/>
      <c r="AM48" s="6"/>
      <c r="AN48" s="378"/>
      <c r="AO48" s="6"/>
      <c r="AP48" s="6"/>
      <c r="AQ48" s="6"/>
      <c r="AR48" s="131"/>
      <c r="AS48" s="131"/>
      <c r="AT48" s="131"/>
      <c r="AU48" s="131"/>
      <c r="AV48" s="6"/>
      <c r="AW48" s="6"/>
      <c r="AX48" s="2"/>
    </row>
    <row r="49" spans="1:51" ht="11.25" x14ac:dyDescent="0.2">
      <c r="A49" s="286"/>
      <c r="C49" s="5"/>
      <c r="F49" s="5"/>
      <c r="G49" s="5"/>
      <c r="H49" s="5"/>
      <c r="I49" s="5"/>
      <c r="J49" s="6"/>
      <c r="L49" s="624">
        <f>IF($M$48&gt;0,0,IF($M$40+$M$42+$M$44+$M$46&gt;0,$V$13,))</f>
        <v>0</v>
      </c>
      <c r="M49" s="624"/>
      <c r="N49" s="624"/>
      <c r="P49" s="12"/>
      <c r="Q49" s="7"/>
      <c r="S49" s="451"/>
      <c r="X49" s="410">
        <v>423</v>
      </c>
      <c r="Y49" s="411">
        <v>423</v>
      </c>
      <c r="Z49" s="377">
        <f t="shared" si="7"/>
        <v>0</v>
      </c>
      <c r="AA49" s="377">
        <f t="shared" si="6"/>
        <v>0</v>
      </c>
      <c r="AB49" s="412">
        <v>47</v>
      </c>
      <c r="AC49" s="413">
        <f t="shared" si="8"/>
        <v>0</v>
      </c>
      <c r="AD49" s="378"/>
      <c r="AE49" s="400">
        <f t="shared" si="9"/>
        <v>0</v>
      </c>
      <c r="AF49" s="377">
        <f t="shared" si="3"/>
        <v>0</v>
      </c>
      <c r="AG49" s="400" t="e">
        <f>IF(#REF!&gt;0,AB49,)</f>
        <v>#REF!</v>
      </c>
      <c r="AH49" s="401" t="e">
        <f>IF(#REF!&gt;0,AB52,)</f>
        <v>#REF!</v>
      </c>
      <c r="AI49" s="413">
        <f t="shared" si="10"/>
        <v>0</v>
      </c>
      <c r="AJ49" s="378"/>
      <c r="AK49" s="6"/>
      <c r="AL49" s="6"/>
      <c r="AM49" s="6"/>
      <c r="AN49" s="6"/>
      <c r="AO49" s="6"/>
      <c r="AP49" s="6"/>
      <c r="AQ49" s="6"/>
      <c r="AR49" s="6"/>
      <c r="AV49" s="6"/>
      <c r="AW49" s="6"/>
    </row>
    <row r="50" spans="1:51" ht="12.75" thickBot="1" x14ac:dyDescent="0.25">
      <c r="A50" s="287"/>
      <c r="B50" s="143" t="s">
        <v>166</v>
      </c>
      <c r="C50" s="24" t="str">
        <f>'T1'!$K$1</f>
        <v>AR COMPRIMIDO</v>
      </c>
      <c r="F50" s="5" t="str">
        <f>'T1'!$K$16</f>
        <v>Ligação e Fornecimento-6 BAR e MÍN. 500 l/s</v>
      </c>
      <c r="G50" s="5"/>
      <c r="H50" s="5"/>
      <c r="I50" s="5"/>
      <c r="J50" s="6"/>
      <c r="L50" s="193">
        <v>400735</v>
      </c>
      <c r="M50" s="233"/>
      <c r="N50" s="253" t="str">
        <f>'T1'!$B$32</f>
        <v>unid.</v>
      </c>
      <c r="P50" s="35">
        <v>374.21</v>
      </c>
      <c r="Q50" s="7">
        <f>SUM(P50*M50)</f>
        <v>0</v>
      </c>
      <c r="S50" s="451"/>
      <c r="V50" s="108"/>
      <c r="X50" s="410">
        <v>432</v>
      </c>
      <c r="Y50" s="411">
        <v>432</v>
      </c>
      <c r="Z50" s="377">
        <f t="shared" si="7"/>
        <v>0</v>
      </c>
      <c r="AA50" s="377">
        <f t="shared" si="6"/>
        <v>0</v>
      </c>
      <c r="AB50" s="412">
        <v>48</v>
      </c>
      <c r="AC50" s="413">
        <f t="shared" si="8"/>
        <v>0</v>
      </c>
      <c r="AD50" s="378"/>
      <c r="AE50" s="400">
        <f t="shared" si="9"/>
        <v>0</v>
      </c>
      <c r="AF50" s="378"/>
      <c r="AG50" s="400" t="e">
        <f>IF(#REF!&gt;0,AB50,)</f>
        <v>#REF!</v>
      </c>
      <c r="AH50" s="378"/>
      <c r="AI50" s="413">
        <f t="shared" si="10"/>
        <v>0</v>
      </c>
      <c r="AJ50" s="6"/>
      <c r="AK50" s="6"/>
      <c r="AL50" s="6"/>
      <c r="AM50" s="6"/>
      <c r="AN50" s="378"/>
      <c r="AO50" s="6"/>
      <c r="AP50" s="6"/>
      <c r="AQ50" s="6"/>
      <c r="AR50" s="6"/>
      <c r="AV50" s="6"/>
      <c r="AW50" s="6"/>
    </row>
    <row r="51" spans="1:51" ht="7.5" customHeight="1" x14ac:dyDescent="0.2">
      <c r="A51" s="287"/>
      <c r="C51" s="5"/>
      <c r="F51" s="5"/>
      <c r="G51" s="5"/>
      <c r="H51" s="5"/>
      <c r="I51" s="5"/>
      <c r="J51" s="6"/>
      <c r="L51" s="12"/>
      <c r="P51" s="35"/>
      <c r="Q51" s="7"/>
      <c r="S51" s="451"/>
      <c r="V51" s="21"/>
      <c r="X51" s="410">
        <v>441</v>
      </c>
      <c r="Y51" s="411">
        <v>441</v>
      </c>
      <c r="Z51" s="377">
        <f t="shared" si="7"/>
        <v>0</v>
      </c>
      <c r="AA51" s="377">
        <f t="shared" si="6"/>
        <v>0</v>
      </c>
      <c r="AB51" s="412">
        <v>49</v>
      </c>
      <c r="AC51" s="413">
        <f t="shared" si="8"/>
        <v>0</v>
      </c>
      <c r="AD51" s="378"/>
      <c r="AE51" s="400">
        <f t="shared" si="9"/>
        <v>0</v>
      </c>
      <c r="AF51" s="378"/>
      <c r="AG51" s="400" t="e">
        <f>IF(#REF!&gt;0,AB51,)</f>
        <v>#REF!</v>
      </c>
      <c r="AH51" s="378"/>
      <c r="AI51" s="413">
        <f t="shared" si="10"/>
        <v>0</v>
      </c>
      <c r="AJ51" s="378"/>
      <c r="AK51" s="6"/>
      <c r="AL51" s="6"/>
      <c r="AM51" s="6"/>
      <c r="AN51" s="6"/>
      <c r="AO51" s="6"/>
      <c r="AP51" s="6"/>
      <c r="AQ51" s="6"/>
      <c r="AR51" s="6"/>
      <c r="AV51" s="6"/>
      <c r="AW51" s="6"/>
    </row>
    <row r="52" spans="1:51" ht="12.75" x14ac:dyDescent="0.2">
      <c r="A52" s="286"/>
      <c r="B52" s="143" t="s">
        <v>166</v>
      </c>
      <c r="C52" s="110" t="s">
        <v>416</v>
      </c>
      <c r="H52" s="231" t="str">
        <f>'T1'!$I$41</f>
        <v>Ler+</v>
      </c>
      <c r="J52" s="6"/>
      <c r="L52" s="116"/>
      <c r="S52" s="451"/>
      <c r="V52" s="108"/>
      <c r="X52" s="410">
        <v>450</v>
      </c>
      <c r="Y52" s="411">
        <v>450</v>
      </c>
      <c r="Z52" s="377">
        <f t="shared" si="7"/>
        <v>0</v>
      </c>
      <c r="AA52" s="377">
        <f t="shared" si="6"/>
        <v>0</v>
      </c>
      <c r="AB52" s="535">
        <v>50</v>
      </c>
      <c r="AC52" s="536">
        <f t="shared" si="8"/>
        <v>0</v>
      </c>
      <c r="AD52" s="378"/>
      <c r="AE52" s="400">
        <f t="shared" si="9"/>
        <v>0</v>
      </c>
      <c r="AF52" s="378"/>
      <c r="AG52" s="400" t="e">
        <f>IF(#REF!&gt;0,AB52,)</f>
        <v>#REF!</v>
      </c>
      <c r="AH52" s="378"/>
      <c r="AI52" s="536">
        <f t="shared" si="10"/>
        <v>0</v>
      </c>
      <c r="AJ52" s="378"/>
      <c r="AK52" s="6"/>
      <c r="AL52" s="6"/>
      <c r="AM52" s="6"/>
      <c r="AN52" s="378"/>
      <c r="AO52" s="6"/>
      <c r="AP52" s="6"/>
      <c r="AQ52" s="6"/>
      <c r="AR52" s="6"/>
      <c r="AV52" s="6"/>
      <c r="AW52" s="6"/>
    </row>
    <row r="53" spans="1:51" ht="12" customHeight="1" thickBot="1" x14ac:dyDescent="0.25">
      <c r="A53" s="286"/>
      <c r="C53" s="74" t="str">
        <f>'T1'!$S$27</f>
        <v>Cabo de Rede com Internet para 1 PC</v>
      </c>
      <c r="J53" s="6"/>
      <c r="L53" s="188">
        <v>411220</v>
      </c>
      <c r="M53" s="233"/>
      <c r="N53" s="253" t="str">
        <f>'T1'!$B$32</f>
        <v>unid.</v>
      </c>
      <c r="P53" s="35">
        <v>87.19</v>
      </c>
      <c r="Q53" s="7">
        <f>SUM(P53*M53)</f>
        <v>0</v>
      </c>
      <c r="S53" s="451"/>
      <c r="X53" s="410">
        <v>459</v>
      </c>
      <c r="Y53" s="411">
        <v>459</v>
      </c>
      <c r="Z53" s="377">
        <f t="shared" si="7"/>
        <v>0</v>
      </c>
      <c r="AA53" s="377">
        <f t="shared" si="6"/>
        <v>0</v>
      </c>
      <c r="AB53" s="378"/>
      <c r="AD53" s="378"/>
      <c r="AE53" s="378"/>
      <c r="AF53" s="378"/>
      <c r="AG53" s="378"/>
      <c r="AH53" s="378"/>
      <c r="AI53" s="378"/>
      <c r="AJ53" s="378"/>
      <c r="AK53" s="6"/>
      <c r="AL53" s="6"/>
      <c r="AM53" s="6"/>
      <c r="AN53" s="6"/>
      <c r="AO53" s="6"/>
      <c r="AP53" s="6"/>
      <c r="AQ53" s="6"/>
      <c r="AR53" s="6"/>
      <c r="AV53" s="6"/>
      <c r="AW53" s="6"/>
    </row>
    <row r="54" spans="1:51" x14ac:dyDescent="0.2">
      <c r="A54" s="286"/>
      <c r="C54" s="74"/>
      <c r="H54" s="5"/>
      <c r="L54" s="208"/>
      <c r="M54" s="121"/>
      <c r="S54" s="451"/>
      <c r="V54" s="108"/>
      <c r="X54" s="410">
        <v>468</v>
      </c>
      <c r="Y54" s="411">
        <v>468</v>
      </c>
      <c r="Z54" s="377">
        <f t="shared" si="7"/>
        <v>0</v>
      </c>
      <c r="AA54" s="377">
        <f t="shared" si="6"/>
        <v>0</v>
      </c>
      <c r="AB54" s="378"/>
      <c r="AD54" s="378"/>
      <c r="AE54" s="378"/>
      <c r="AF54" s="378"/>
      <c r="AG54" s="378"/>
      <c r="AH54" s="378"/>
      <c r="AI54" s="378"/>
      <c r="AJ54" s="378"/>
      <c r="AK54" s="6"/>
      <c r="AL54" s="6"/>
      <c r="AM54" s="6"/>
      <c r="AN54" s="378"/>
      <c r="AO54" s="6"/>
      <c r="AP54" s="6"/>
      <c r="AQ54" s="6"/>
      <c r="AR54" s="6"/>
      <c r="AV54" s="6"/>
      <c r="AW54" s="6"/>
    </row>
    <row r="55" spans="1:51" ht="12.6" customHeight="1" thickBot="1" x14ac:dyDescent="0.25">
      <c r="A55" s="286"/>
      <c r="C55" s="74" t="str">
        <f>'T1'!$Q$41</f>
        <v>Largura de Banda Extra para Internet</v>
      </c>
      <c r="H55" s="5"/>
      <c r="I55" s="653"/>
      <c r="J55" s="654"/>
      <c r="L55" s="318">
        <f>$AQ$23</f>
        <v>0</v>
      </c>
      <c r="M55" s="234"/>
      <c r="N55" s="253" t="str">
        <f>'T1'!$B$32</f>
        <v>unid.</v>
      </c>
      <c r="P55" s="35">
        <f>$AP$23</f>
        <v>0</v>
      </c>
      <c r="Q55" s="7">
        <f>SUM(P55*M55)</f>
        <v>0</v>
      </c>
      <c r="S55" s="451"/>
      <c r="X55" s="410">
        <v>477</v>
      </c>
      <c r="Y55" s="411">
        <v>477</v>
      </c>
      <c r="Z55" s="377">
        <f t="shared" si="7"/>
        <v>0</v>
      </c>
      <c r="AA55" s="377">
        <f t="shared" si="6"/>
        <v>0</v>
      </c>
      <c r="AB55" s="378"/>
      <c r="AD55" s="378"/>
      <c r="AE55" s="378"/>
      <c r="AF55" s="378"/>
      <c r="AG55" s="378"/>
      <c r="AH55" s="378"/>
      <c r="AI55" s="378"/>
      <c r="AJ55" s="378"/>
      <c r="AK55" s="6"/>
      <c r="AL55" s="6"/>
      <c r="AM55" s="6"/>
      <c r="AN55" s="378"/>
      <c r="AO55" s="6"/>
      <c r="AP55" s="6"/>
      <c r="AQ55" s="6"/>
      <c r="AR55" s="6"/>
      <c r="AV55" s="6"/>
      <c r="AW55" s="6"/>
    </row>
    <row r="56" spans="1:51" ht="13.15" customHeight="1" x14ac:dyDescent="0.2">
      <c r="A56" s="286"/>
      <c r="C56" s="74"/>
      <c r="H56" s="5"/>
      <c r="L56" s="655">
        <f>IF(M55&gt;0,0,IF(I55&gt;0,V13,))</f>
        <v>0</v>
      </c>
      <c r="M56" s="655"/>
      <c r="N56" s="655"/>
      <c r="S56" s="451"/>
      <c r="X56" s="410">
        <v>486</v>
      </c>
      <c r="Y56" s="411">
        <v>486</v>
      </c>
      <c r="Z56" s="377">
        <f t="shared" si="7"/>
        <v>0</v>
      </c>
      <c r="AA56" s="377">
        <f t="shared" si="6"/>
        <v>0</v>
      </c>
      <c r="AB56" s="378"/>
      <c r="AD56" s="378"/>
      <c r="AE56" s="378"/>
      <c r="AF56" s="378"/>
      <c r="AG56" s="378"/>
      <c r="AH56" s="378"/>
      <c r="AI56" s="378"/>
      <c r="AJ56" s="378"/>
      <c r="AK56" s="6"/>
      <c r="AL56" s="6"/>
      <c r="AM56" s="378"/>
      <c r="AN56" s="378"/>
      <c r="AO56" s="6"/>
      <c r="AP56" s="6"/>
      <c r="AQ56" s="6"/>
      <c r="AR56" s="6"/>
      <c r="AV56" s="6"/>
      <c r="AW56" s="6"/>
    </row>
    <row r="57" spans="1:51" thickBot="1" x14ac:dyDescent="0.25">
      <c r="A57" s="286"/>
      <c r="C57" s="74" t="str">
        <f>'T1'!$S$1</f>
        <v>Rede Wi-Fi Premium 5GHz  - 1 Dispositivo</v>
      </c>
      <c r="H57" s="5"/>
      <c r="L57" s="189">
        <v>410830</v>
      </c>
      <c r="M57" s="233"/>
      <c r="N57" s="253" t="str">
        <f>'T1'!$B$32</f>
        <v>unid.</v>
      </c>
      <c r="P57" s="35">
        <f>$AK$13</f>
        <v>11.39</v>
      </c>
      <c r="Q57" s="7">
        <f>SUM(P57*M57)</f>
        <v>0</v>
      </c>
      <c r="S57" s="451"/>
      <c r="X57" s="410">
        <v>495</v>
      </c>
      <c r="Y57" s="411">
        <v>495</v>
      </c>
      <c r="Z57" s="377">
        <f t="shared" si="7"/>
        <v>0</v>
      </c>
      <c r="AA57" s="377">
        <f t="shared" si="6"/>
        <v>0</v>
      </c>
      <c r="AB57" s="378"/>
      <c r="AD57" s="378"/>
      <c r="AE57" s="378"/>
      <c r="AF57" s="378"/>
      <c r="AG57" s="378"/>
      <c r="AH57" s="378"/>
      <c r="AI57" s="378"/>
      <c r="AJ57" s="378"/>
      <c r="AM57" s="378"/>
      <c r="AN57" s="378"/>
      <c r="AV57" s="6"/>
      <c r="AW57" s="6"/>
    </row>
    <row r="58" spans="1:51" ht="13.15" customHeight="1" x14ac:dyDescent="0.2">
      <c r="A58" s="286"/>
      <c r="C58" s="74"/>
      <c r="H58" s="5"/>
      <c r="M58" s="174"/>
      <c r="N58" s="174"/>
      <c r="P58" s="5"/>
      <c r="S58" s="451"/>
      <c r="X58" s="410">
        <v>504</v>
      </c>
      <c r="Y58" s="411">
        <v>504</v>
      </c>
      <c r="Z58" s="377">
        <f t="shared" si="7"/>
        <v>0</v>
      </c>
      <c r="AA58" s="377">
        <f t="shared" si="6"/>
        <v>0</v>
      </c>
      <c r="AB58" s="378"/>
      <c r="AD58" s="378"/>
      <c r="AE58" s="378"/>
      <c r="AF58" s="378"/>
      <c r="AG58" s="378"/>
      <c r="AH58" s="378"/>
      <c r="AI58" s="378"/>
      <c r="AJ58" s="378"/>
      <c r="AM58" s="378"/>
      <c r="AN58" s="378"/>
      <c r="AV58" s="6"/>
      <c r="AW58" s="6"/>
    </row>
    <row r="59" spans="1:51" ht="13.15" customHeight="1" thickBot="1" x14ac:dyDescent="0.25">
      <c r="A59" s="286"/>
      <c r="C59" s="74" t="str">
        <f>'T1'!$S$2</f>
        <v>Rede Wi-Fi Premium 5GHz - 5 Dispositivos</v>
      </c>
      <c r="H59" s="5"/>
      <c r="L59" s="189">
        <v>410831</v>
      </c>
      <c r="M59" s="233"/>
      <c r="N59" s="253" t="str">
        <f>'T1'!$B$32</f>
        <v>unid.</v>
      </c>
      <c r="P59" s="35">
        <f>$AL$13</f>
        <v>45.54</v>
      </c>
      <c r="Q59" s="7">
        <f>SUM(P59*M59)</f>
        <v>0</v>
      </c>
      <c r="S59" s="451"/>
      <c r="X59" s="410">
        <v>513</v>
      </c>
      <c r="Y59" s="411">
        <v>513</v>
      </c>
      <c r="Z59" s="377">
        <f t="shared" si="7"/>
        <v>0</v>
      </c>
      <c r="AA59" s="377">
        <f t="shared" si="6"/>
        <v>0</v>
      </c>
      <c r="AB59" s="378"/>
      <c r="AD59" s="378"/>
      <c r="AE59" s="378"/>
      <c r="AF59" s="378"/>
      <c r="AG59" s="378"/>
      <c r="AH59" s="378"/>
      <c r="AI59" s="378"/>
      <c r="AJ59" s="378"/>
      <c r="AM59" s="378"/>
      <c r="AN59" s="378"/>
      <c r="AV59" s="6"/>
      <c r="AW59" s="6"/>
    </row>
    <row r="60" spans="1:51" ht="11.25" x14ac:dyDescent="0.2">
      <c r="A60" s="286"/>
      <c r="C60" s="74"/>
      <c r="H60" s="5"/>
      <c r="M60" s="174"/>
      <c r="N60" s="174"/>
      <c r="P60" s="5"/>
      <c r="S60" s="451"/>
      <c r="X60" s="410">
        <v>522</v>
      </c>
      <c r="Y60" s="411">
        <v>522</v>
      </c>
      <c r="Z60" s="377">
        <f t="shared" si="7"/>
        <v>0</v>
      </c>
      <c r="AA60" s="377">
        <f t="shared" si="6"/>
        <v>0</v>
      </c>
      <c r="AB60" s="378"/>
      <c r="AD60" s="378"/>
      <c r="AE60" s="378"/>
      <c r="AF60" s="378"/>
      <c r="AG60" s="378"/>
      <c r="AH60" s="378"/>
      <c r="AI60" s="378"/>
      <c r="AJ60" s="378"/>
      <c r="AM60" s="378"/>
      <c r="AN60" s="378"/>
      <c r="AV60" s="378"/>
      <c r="AW60" s="6"/>
    </row>
    <row r="61" spans="1:51" thickBot="1" x14ac:dyDescent="0.25">
      <c r="A61" s="286"/>
      <c r="C61" s="74" t="str">
        <f>'T1'!$S$3</f>
        <v>Rede Wi-Fi Premium 5GHz - 50 Dispositivos</v>
      </c>
      <c r="H61" s="5"/>
      <c r="L61" s="189">
        <v>410832</v>
      </c>
      <c r="M61" s="233"/>
      <c r="N61" s="253" t="str">
        <f>'T1'!$B$32</f>
        <v>unid.</v>
      </c>
      <c r="P61" s="35">
        <f>$AM$13</f>
        <v>381.92</v>
      </c>
      <c r="Q61" s="7">
        <f>SUM(P61*M61)</f>
        <v>0</v>
      </c>
      <c r="S61" s="451"/>
      <c r="X61" s="410">
        <v>531</v>
      </c>
      <c r="Y61" s="411">
        <v>531</v>
      </c>
      <c r="Z61" s="377">
        <f t="shared" si="7"/>
        <v>0</v>
      </c>
      <c r="AA61" s="377">
        <f t="shared" si="6"/>
        <v>0</v>
      </c>
      <c r="AB61" s="378"/>
      <c r="AD61" s="378"/>
      <c r="AE61" s="378"/>
      <c r="AF61" s="378"/>
      <c r="AG61" s="378"/>
      <c r="AH61" s="378"/>
      <c r="AI61" s="378"/>
      <c r="AJ61" s="378"/>
      <c r="AM61" s="378"/>
      <c r="AN61" s="378"/>
      <c r="AV61" s="378"/>
      <c r="AW61" s="6"/>
    </row>
    <row r="62" spans="1:51" ht="9.75" customHeight="1" x14ac:dyDescent="0.2">
      <c r="A62" s="286"/>
      <c r="H62" s="5"/>
      <c r="M62" s="174"/>
      <c r="N62" s="174"/>
      <c r="P62" s="5"/>
      <c r="S62" s="451"/>
      <c r="X62" s="410">
        <v>540</v>
      </c>
      <c r="Y62" s="411">
        <v>540</v>
      </c>
      <c r="Z62" s="377">
        <f t="shared" si="7"/>
        <v>0</v>
      </c>
      <c r="AA62" s="377">
        <f t="shared" si="6"/>
        <v>0</v>
      </c>
      <c r="AB62" s="378"/>
      <c r="AD62" s="378"/>
      <c r="AE62" s="378"/>
      <c r="AF62" s="378"/>
      <c r="AG62" s="378"/>
      <c r="AH62" s="378"/>
      <c r="AI62" s="378"/>
      <c r="AJ62" s="378"/>
      <c r="AM62" s="378"/>
      <c r="AN62" s="378"/>
      <c r="AV62" s="378"/>
      <c r="AW62" s="6"/>
    </row>
    <row r="63" spans="1:51" s="15" customFormat="1" thickBot="1" x14ac:dyDescent="0.25">
      <c r="A63" s="286"/>
      <c r="B63" s="37"/>
      <c r="C63" s="74" t="str">
        <f>'T1'!$S$4</f>
        <v>Rede Wi-Fi Premium 5GHz - 100 Dispositivos</v>
      </c>
      <c r="D63" s="6"/>
      <c r="E63" s="6"/>
      <c r="F63" s="6"/>
      <c r="G63" s="6"/>
      <c r="H63" s="5"/>
      <c r="I63" s="6"/>
      <c r="J63" s="116"/>
      <c r="K63" s="6"/>
      <c r="L63" s="189">
        <v>410833</v>
      </c>
      <c r="M63" s="233"/>
      <c r="N63" s="253" t="str">
        <f>'T1'!$B$32</f>
        <v>unid.</v>
      </c>
      <c r="O63" s="6"/>
      <c r="P63" s="35">
        <f>$AN$13</f>
        <v>687.24</v>
      </c>
      <c r="Q63" s="7">
        <f>SUM(P63*M63)</f>
        <v>0</v>
      </c>
      <c r="R63" s="6"/>
      <c r="S63" s="451"/>
      <c r="T63" s="121"/>
      <c r="U63" s="378"/>
      <c r="V63" s="6"/>
      <c r="W63" s="6"/>
      <c r="X63" s="410">
        <v>549</v>
      </c>
      <c r="Y63" s="411">
        <v>549</v>
      </c>
      <c r="Z63" s="377">
        <f t="shared" si="7"/>
        <v>0</v>
      </c>
      <c r="AA63" s="377">
        <f t="shared" si="6"/>
        <v>0</v>
      </c>
      <c r="AB63" s="378"/>
      <c r="AC63" s="131"/>
      <c r="AD63" s="378"/>
      <c r="AE63" s="21"/>
      <c r="AF63" s="378"/>
      <c r="AG63" s="21"/>
      <c r="AH63" s="378"/>
      <c r="AI63" s="378"/>
      <c r="AJ63" s="378"/>
      <c r="AK63" s="21"/>
      <c r="AL63" s="21"/>
      <c r="AM63" s="378"/>
      <c r="AN63" s="378"/>
      <c r="AO63" s="21"/>
      <c r="AP63" s="21"/>
      <c r="AQ63" s="21"/>
      <c r="AR63" s="21"/>
      <c r="AS63" s="131"/>
      <c r="AT63" s="131"/>
      <c r="AU63" s="131"/>
      <c r="AV63" s="378"/>
      <c r="AW63" s="6"/>
      <c r="AX63" s="2"/>
      <c r="AY63" s="20"/>
    </row>
    <row r="64" spans="1:51" ht="9" customHeight="1" x14ac:dyDescent="0.2">
      <c r="A64" s="286"/>
      <c r="C64" s="74"/>
      <c r="H64" s="5"/>
      <c r="L64" s="190"/>
      <c r="M64" s="174"/>
      <c r="N64" s="174"/>
      <c r="P64" s="5"/>
      <c r="S64" s="451"/>
      <c r="X64" s="410">
        <v>558</v>
      </c>
      <c r="Y64" s="411">
        <v>558</v>
      </c>
      <c r="Z64" s="377">
        <f t="shared" si="7"/>
        <v>0</v>
      </c>
      <c r="AA64" s="377">
        <f t="shared" si="6"/>
        <v>0</v>
      </c>
      <c r="AB64" s="378"/>
      <c r="AE64" s="378"/>
      <c r="AF64" s="378"/>
      <c r="AG64" s="378"/>
      <c r="AH64" s="378"/>
      <c r="AI64" s="378"/>
      <c r="AJ64" s="378"/>
      <c r="AM64" s="378"/>
      <c r="AN64" s="378"/>
      <c r="AV64" s="378"/>
    </row>
    <row r="65" spans="1:51" thickBot="1" x14ac:dyDescent="0.25">
      <c r="A65" s="286"/>
      <c r="C65" s="74" t="str">
        <f>'T1'!$S$5</f>
        <v>Rede Wi-Fi Dedicada ao Stand - 50 Dispositivos</v>
      </c>
      <c r="H65" s="5"/>
      <c r="L65" s="189">
        <v>410834</v>
      </c>
      <c r="M65" s="233"/>
      <c r="N65" s="253" t="str">
        <f>'T1'!$B$32</f>
        <v>unid.</v>
      </c>
      <c r="P65" s="113">
        <f>AO$13</f>
        <v>1449</v>
      </c>
      <c r="Q65" s="7">
        <f>SUM(P65*M65)</f>
        <v>0</v>
      </c>
      <c r="S65" s="451"/>
      <c r="X65" s="410">
        <v>567</v>
      </c>
      <c r="Y65" s="411">
        <v>567</v>
      </c>
      <c r="Z65" s="377">
        <f t="shared" si="7"/>
        <v>0</v>
      </c>
      <c r="AA65" s="377">
        <f t="shared" si="6"/>
        <v>0</v>
      </c>
      <c r="AB65" s="378"/>
      <c r="AE65" s="378"/>
      <c r="AF65" s="378"/>
      <c r="AG65" s="378"/>
      <c r="AH65" s="378"/>
      <c r="AI65" s="378"/>
      <c r="AJ65" s="378"/>
      <c r="AM65" s="378"/>
      <c r="AN65" s="378"/>
      <c r="AV65" s="378"/>
    </row>
    <row r="66" spans="1:51" ht="9" customHeight="1" thickBot="1" x14ac:dyDescent="0.25">
      <c r="A66" s="364"/>
      <c r="B66" s="221"/>
      <c r="C66" s="248"/>
      <c r="D66" s="222"/>
      <c r="E66" s="222"/>
      <c r="F66" s="248"/>
      <c r="G66" s="248"/>
      <c r="H66" s="248"/>
      <c r="I66" s="248"/>
      <c r="J66" s="222"/>
      <c r="K66" s="222"/>
      <c r="L66" s="365"/>
      <c r="M66" s="222"/>
      <c r="N66" s="222"/>
      <c r="O66" s="222"/>
      <c r="P66" s="366"/>
      <c r="Q66" s="367"/>
      <c r="R66" s="222"/>
      <c r="S66" s="482"/>
      <c r="X66" s="410">
        <v>576</v>
      </c>
      <c r="Y66" s="411">
        <v>576</v>
      </c>
      <c r="Z66" s="377">
        <f t="shared" si="7"/>
        <v>0</v>
      </c>
      <c r="AA66" s="377">
        <f t="shared" si="6"/>
        <v>0</v>
      </c>
      <c r="AB66" s="378"/>
      <c r="AE66" s="378"/>
      <c r="AF66" s="378"/>
      <c r="AG66" s="378"/>
      <c r="AH66" s="378"/>
      <c r="AI66" s="378"/>
      <c r="AJ66" s="378"/>
      <c r="AM66" s="378"/>
      <c r="AN66" s="378"/>
      <c r="AV66" s="378"/>
    </row>
    <row r="67" spans="1:51" ht="13.15" customHeight="1" x14ac:dyDescent="0.2">
      <c r="A67" s="285"/>
      <c r="B67" s="223"/>
      <c r="C67" s="224"/>
      <c r="D67" s="225"/>
      <c r="E67" s="225"/>
      <c r="F67" s="225"/>
      <c r="G67" s="226"/>
      <c r="H67" s="226"/>
      <c r="I67" s="226"/>
      <c r="J67" s="226"/>
      <c r="K67" s="226"/>
      <c r="L67" s="226"/>
      <c r="M67" s="226"/>
      <c r="N67" s="226"/>
      <c r="O67" s="226"/>
      <c r="P67" s="227"/>
      <c r="Q67" s="228"/>
      <c r="R67" s="229"/>
      <c r="S67" s="537"/>
      <c r="X67" s="410">
        <v>585</v>
      </c>
      <c r="Y67" s="411">
        <v>585</v>
      </c>
      <c r="Z67" s="377">
        <f t="shared" ref="Z67:Z79" si="11">IF($H$35&gt;0,Y67,)</f>
        <v>0</v>
      </c>
      <c r="AA67" s="377">
        <f t="shared" si="6"/>
        <v>0</v>
      </c>
      <c r="AB67" s="378"/>
      <c r="AE67" s="378"/>
      <c r="AF67" s="378"/>
      <c r="AG67" s="378"/>
      <c r="AH67" s="378"/>
      <c r="AI67" s="378"/>
      <c r="AJ67" s="378"/>
      <c r="AM67" s="378"/>
      <c r="AN67" s="378"/>
      <c r="AV67" s="378"/>
    </row>
    <row r="68" spans="1:51" ht="13.15" customHeight="1" x14ac:dyDescent="0.2">
      <c r="A68" s="286"/>
      <c r="C68" s="25" t="str">
        <f>'T1'!$G$26</f>
        <v>Nome da Empresa Expositora:</v>
      </c>
      <c r="E68" s="25"/>
      <c r="G68" s="651">
        <f>$G$12</f>
        <v>0</v>
      </c>
      <c r="H68" s="651"/>
      <c r="I68" s="651"/>
      <c r="J68" s="651"/>
      <c r="K68" s="651"/>
      <c r="L68" s="651"/>
      <c r="M68" s="651"/>
      <c r="N68" s="651"/>
      <c r="O68" s="651"/>
      <c r="P68" s="651"/>
      <c r="Q68" s="212" t="s">
        <v>426</v>
      </c>
      <c r="R68" s="114"/>
      <c r="S68" s="451"/>
      <c r="X68" s="410">
        <v>594</v>
      </c>
      <c r="Y68" s="411">
        <v>594</v>
      </c>
      <c r="Z68" s="377">
        <f t="shared" si="11"/>
        <v>0</v>
      </c>
      <c r="AA68" s="377">
        <f t="shared" ref="AA68:AA79" si="12">IF($H$33&gt;0,Y68,)</f>
        <v>0</v>
      </c>
      <c r="AB68" s="378"/>
      <c r="AE68" s="378"/>
      <c r="AF68" s="378"/>
      <c r="AG68" s="378"/>
      <c r="AH68" s="378"/>
      <c r="AI68" s="378"/>
      <c r="AJ68" s="378"/>
      <c r="AM68" s="378"/>
      <c r="AN68" s="378"/>
      <c r="AV68" s="378"/>
    </row>
    <row r="69" spans="1:51" ht="13.15" customHeight="1" thickBot="1" x14ac:dyDescent="0.25">
      <c r="A69" s="284"/>
      <c r="B69" s="221"/>
      <c r="C69" s="313"/>
      <c r="D69" s="314"/>
      <c r="E69" s="314"/>
      <c r="F69" s="314"/>
      <c r="G69" s="312"/>
      <c r="H69" s="312"/>
      <c r="I69" s="312"/>
      <c r="J69" s="312"/>
      <c r="K69" s="312"/>
      <c r="L69" s="312"/>
      <c r="M69" s="312"/>
      <c r="N69" s="312"/>
      <c r="O69" s="312"/>
      <c r="P69" s="315"/>
      <c r="Q69" s="247"/>
      <c r="R69" s="222"/>
      <c r="S69" s="482"/>
      <c r="X69" s="410">
        <v>603</v>
      </c>
      <c r="Y69" s="411">
        <v>603</v>
      </c>
      <c r="Z69" s="377">
        <f t="shared" si="11"/>
        <v>0</v>
      </c>
      <c r="AA69" s="377">
        <f t="shared" si="12"/>
        <v>0</v>
      </c>
      <c r="AB69" s="378"/>
      <c r="AE69" s="378"/>
      <c r="AF69" s="378"/>
      <c r="AG69" s="378"/>
      <c r="AH69" s="378"/>
      <c r="AI69" s="378"/>
      <c r="AJ69" s="378"/>
      <c r="AM69" s="378"/>
      <c r="AN69" s="378"/>
      <c r="AV69" s="378"/>
    </row>
    <row r="70" spans="1:51" ht="13.15" customHeight="1" x14ac:dyDescent="0.2">
      <c r="A70" s="283"/>
      <c r="C70" s="63"/>
      <c r="D70" s="127"/>
      <c r="E70" s="127"/>
      <c r="F70" s="127"/>
      <c r="G70" s="8"/>
      <c r="H70" s="8"/>
      <c r="I70" s="8"/>
      <c r="J70" s="8"/>
      <c r="K70" s="8"/>
      <c r="L70" s="8"/>
      <c r="M70" s="8"/>
      <c r="N70" s="8"/>
      <c r="O70" s="8"/>
      <c r="P70" s="126"/>
      <c r="Q70" s="9"/>
      <c r="S70" s="451"/>
      <c r="X70" s="410">
        <v>612</v>
      </c>
      <c r="Y70" s="411">
        <v>612</v>
      </c>
      <c r="Z70" s="377">
        <f t="shared" si="11"/>
        <v>0</v>
      </c>
      <c r="AA70" s="377">
        <f t="shared" si="12"/>
        <v>0</v>
      </c>
      <c r="AB70" s="378"/>
      <c r="AE70" s="378"/>
      <c r="AF70" s="378"/>
      <c r="AG70" s="378"/>
      <c r="AH70" s="378"/>
      <c r="AI70" s="378"/>
      <c r="AJ70" s="378"/>
      <c r="AK70" s="378"/>
      <c r="AL70" s="378"/>
      <c r="AM70" s="378"/>
      <c r="AN70" s="378"/>
      <c r="AV70" s="378"/>
      <c r="AW70" s="21"/>
    </row>
    <row r="71" spans="1:51" ht="13.15" customHeight="1" x14ac:dyDescent="0.2">
      <c r="A71" s="283"/>
      <c r="C71" s="63"/>
      <c r="D71" s="127"/>
      <c r="E71" s="127"/>
      <c r="F71" s="127"/>
      <c r="G71" s="8"/>
      <c r="H71" s="8"/>
      <c r="I71" s="8"/>
      <c r="J71" s="8"/>
      <c r="K71" s="8"/>
      <c r="L71" s="8"/>
      <c r="M71" s="8"/>
      <c r="N71" s="8"/>
      <c r="O71" s="8"/>
      <c r="P71" s="126"/>
      <c r="Q71" s="9"/>
      <c r="S71" s="451"/>
      <c r="X71" s="410">
        <v>621</v>
      </c>
      <c r="Y71" s="411">
        <v>621</v>
      </c>
      <c r="Z71" s="377">
        <f t="shared" si="11"/>
        <v>0</v>
      </c>
      <c r="AA71" s="377">
        <f t="shared" si="12"/>
        <v>0</v>
      </c>
      <c r="AB71" s="378"/>
      <c r="AE71" s="378"/>
      <c r="AF71" s="378"/>
      <c r="AG71" s="378"/>
      <c r="AH71" s="378"/>
      <c r="AI71" s="378"/>
      <c r="AJ71" s="378"/>
      <c r="AK71" s="378"/>
      <c r="AL71" s="378"/>
      <c r="AM71" s="378"/>
      <c r="AN71" s="378"/>
      <c r="AV71" s="378"/>
    </row>
    <row r="72" spans="1:51" ht="13.15" customHeight="1" x14ac:dyDescent="0.2">
      <c r="A72" s="286"/>
      <c r="B72" s="143" t="s">
        <v>166</v>
      </c>
      <c r="C72" s="70" t="str">
        <f>'T1'!$S$32</f>
        <v>MONITORES</v>
      </c>
      <c r="D72" s="70"/>
      <c r="E72" s="5" t="str">
        <f>'T1'!$G$51</f>
        <v>(incluí suporte regulável em altura)</v>
      </c>
      <c r="G72" s="70"/>
      <c r="H72" s="5"/>
      <c r="I72" s="5"/>
      <c r="J72" s="6"/>
      <c r="M72" s="27" t="str">
        <f>'T1'!$B$22</f>
        <v>Quant.</v>
      </c>
      <c r="N72" s="28"/>
      <c r="P72" s="33" t="s">
        <v>7</v>
      </c>
      <c r="Q72" s="11" t="str">
        <f>'T1'!$B$37</f>
        <v>Valor</v>
      </c>
      <c r="R72" s="7"/>
      <c r="S72" s="451"/>
      <c r="X72" s="410">
        <v>630</v>
      </c>
      <c r="Y72" s="411">
        <v>630</v>
      </c>
      <c r="Z72" s="377">
        <f t="shared" si="11"/>
        <v>0</v>
      </c>
      <c r="AA72" s="377">
        <f t="shared" si="12"/>
        <v>0</v>
      </c>
      <c r="AB72" s="378"/>
      <c r="AE72" s="378"/>
      <c r="AF72" s="378"/>
      <c r="AG72" s="378"/>
      <c r="AH72" s="378"/>
      <c r="AI72" s="378"/>
      <c r="AJ72" s="378"/>
      <c r="AK72" s="378"/>
      <c r="AL72" s="378"/>
      <c r="AM72" s="378"/>
      <c r="AN72" s="378"/>
      <c r="AV72" s="378"/>
    </row>
    <row r="73" spans="1:51" ht="13.15" customHeight="1" thickBot="1" x14ac:dyDescent="0.25">
      <c r="A73" s="286"/>
      <c r="B73" s="143"/>
      <c r="C73" s="2" t="s">
        <v>525</v>
      </c>
      <c r="D73" s="269"/>
      <c r="E73" s="2"/>
      <c r="F73" s="269"/>
      <c r="G73" s="269"/>
      <c r="H73" s="269"/>
      <c r="I73" s="269"/>
      <c r="J73" s="269"/>
      <c r="K73" s="269"/>
      <c r="L73" s="558">
        <v>407757</v>
      </c>
      <c r="M73" s="233"/>
      <c r="N73" s="253" t="str">
        <f>'T1'!$B$32</f>
        <v>unid.</v>
      </c>
      <c r="P73" s="35">
        <f>$AP$2</f>
        <v>110</v>
      </c>
      <c r="Q73" s="7">
        <f>SUM(P73*M73)</f>
        <v>0</v>
      </c>
      <c r="R73" s="7"/>
      <c r="S73" s="451"/>
      <c r="X73" s="410">
        <v>639</v>
      </c>
      <c r="Y73" s="411">
        <v>639</v>
      </c>
      <c r="Z73" s="377">
        <f t="shared" si="11"/>
        <v>0</v>
      </c>
      <c r="AA73" s="377">
        <f t="shared" si="12"/>
        <v>0</v>
      </c>
      <c r="AB73" s="378"/>
      <c r="AE73" s="378"/>
      <c r="AF73" s="378"/>
      <c r="AG73" s="378"/>
      <c r="AH73" s="378"/>
      <c r="AI73" s="378"/>
      <c r="AJ73" s="378"/>
      <c r="AK73" s="378"/>
      <c r="AL73" s="378"/>
      <c r="AM73" s="378"/>
      <c r="AN73" s="378"/>
      <c r="AV73" s="378"/>
    </row>
    <row r="74" spans="1:51" ht="13.15" customHeight="1" x14ac:dyDescent="0.2">
      <c r="A74" s="286"/>
      <c r="B74" s="143"/>
      <c r="C74" s="2"/>
      <c r="D74" s="269"/>
      <c r="E74" s="2"/>
      <c r="F74" s="269"/>
      <c r="G74" s="269"/>
      <c r="H74" s="269"/>
      <c r="I74" s="269"/>
      <c r="J74" s="269"/>
      <c r="K74" s="269"/>
      <c r="L74" s="269"/>
      <c r="M74" s="269"/>
      <c r="P74" s="253"/>
      <c r="R74" s="7"/>
      <c r="S74" s="451"/>
      <c r="X74" s="410">
        <v>648</v>
      </c>
      <c r="Y74" s="411">
        <v>648</v>
      </c>
      <c r="Z74" s="377">
        <f t="shared" si="11"/>
        <v>0</v>
      </c>
      <c r="AA74" s="377">
        <f t="shared" si="12"/>
        <v>0</v>
      </c>
      <c r="AB74" s="378"/>
      <c r="AE74" s="378"/>
      <c r="AF74" s="378"/>
      <c r="AG74" s="378"/>
      <c r="AH74" s="378"/>
      <c r="AI74" s="378"/>
      <c r="AJ74" s="378"/>
      <c r="AK74" s="378"/>
      <c r="AL74" s="378"/>
      <c r="AM74" s="378"/>
      <c r="AN74" s="378"/>
      <c r="AO74" s="378"/>
      <c r="AP74" s="378"/>
      <c r="AQ74" s="378"/>
      <c r="AR74" s="378"/>
    </row>
    <row r="75" spans="1:51" s="108" customFormat="1" ht="13.15" customHeight="1" thickBot="1" x14ac:dyDescent="0.25">
      <c r="A75" s="286"/>
      <c r="B75" s="37"/>
      <c r="C75" s="2" t="s">
        <v>526</v>
      </c>
      <c r="D75" s="269"/>
      <c r="E75" s="2"/>
      <c r="F75" s="269"/>
      <c r="G75" s="269"/>
      <c r="H75" s="269"/>
      <c r="I75" s="269"/>
      <c r="J75" s="269"/>
      <c r="K75" s="269"/>
      <c r="L75" s="558">
        <v>409102</v>
      </c>
      <c r="M75" s="233"/>
      <c r="N75" s="253" t="str">
        <f>'T1'!$B$32</f>
        <v>unid.</v>
      </c>
      <c r="O75" s="6"/>
      <c r="P75" s="35">
        <f>$AQ$2</f>
        <v>187</v>
      </c>
      <c r="Q75" s="7">
        <f>SUM(P75*M75)</f>
        <v>0</v>
      </c>
      <c r="R75" s="6"/>
      <c r="S75" s="451"/>
      <c r="T75" s="121"/>
      <c r="U75" s="378"/>
      <c r="V75" s="6"/>
      <c r="W75" s="6"/>
      <c r="X75" s="410">
        <v>657</v>
      </c>
      <c r="Y75" s="411">
        <v>657</v>
      </c>
      <c r="Z75" s="377">
        <f t="shared" si="11"/>
        <v>0</v>
      </c>
      <c r="AA75" s="377">
        <f t="shared" si="12"/>
        <v>0</v>
      </c>
      <c r="AB75" s="378"/>
      <c r="AC75" s="131"/>
      <c r="AD75" s="131"/>
      <c r="AE75" s="378"/>
      <c r="AF75" s="378"/>
      <c r="AG75" s="378"/>
      <c r="AH75" s="378"/>
      <c r="AI75" s="378"/>
      <c r="AJ75" s="378"/>
      <c r="AK75" s="378"/>
      <c r="AL75" s="378"/>
      <c r="AM75" s="378"/>
      <c r="AN75" s="378"/>
      <c r="AO75" s="378"/>
      <c r="AP75" s="378"/>
      <c r="AQ75" s="378"/>
      <c r="AR75" s="378"/>
      <c r="AS75" s="131"/>
      <c r="AT75" s="131"/>
      <c r="AU75" s="131"/>
      <c r="AV75" s="131"/>
      <c r="AW75" s="131"/>
      <c r="AX75" s="2"/>
      <c r="AY75" s="136"/>
    </row>
    <row r="76" spans="1:51" ht="13.15" customHeight="1" x14ac:dyDescent="0.2">
      <c r="A76" s="286"/>
      <c r="C76" s="2"/>
      <c r="D76" s="269"/>
      <c r="E76" s="2"/>
      <c r="F76" s="269"/>
      <c r="G76" s="269"/>
      <c r="H76" s="269"/>
      <c r="I76" s="269"/>
      <c r="J76" s="269"/>
      <c r="K76" s="269"/>
      <c r="L76" s="269"/>
      <c r="M76" s="10"/>
      <c r="N76" s="253"/>
      <c r="P76" s="35"/>
      <c r="Q76" s="7"/>
      <c r="S76" s="451"/>
      <c r="X76" s="410">
        <v>666</v>
      </c>
      <c r="Y76" s="411">
        <v>666</v>
      </c>
      <c r="Z76" s="377">
        <f t="shared" si="11"/>
        <v>0</v>
      </c>
      <c r="AA76" s="377">
        <f t="shared" si="12"/>
        <v>0</v>
      </c>
      <c r="AB76" s="378"/>
      <c r="AE76" s="378"/>
      <c r="AG76" s="378"/>
      <c r="AJ76" s="378"/>
      <c r="AK76" s="378"/>
      <c r="AL76" s="378"/>
      <c r="AM76" s="378"/>
      <c r="AN76" s="378"/>
      <c r="AO76" s="378"/>
      <c r="AP76" s="378"/>
      <c r="AQ76" s="378"/>
      <c r="AR76" s="378"/>
    </row>
    <row r="77" spans="1:51" s="108" customFormat="1" ht="13.15" customHeight="1" thickBot="1" x14ac:dyDescent="0.25">
      <c r="A77" s="286"/>
      <c r="B77" s="37"/>
      <c r="C77" s="2" t="s">
        <v>527</v>
      </c>
      <c r="D77" s="269"/>
      <c r="E77" s="2"/>
      <c r="F77" s="269"/>
      <c r="G77" s="269"/>
      <c r="H77" s="269"/>
      <c r="I77" s="269"/>
      <c r="J77" s="269"/>
      <c r="K77" s="269"/>
      <c r="L77" s="270">
        <v>409103</v>
      </c>
      <c r="M77" s="233"/>
      <c r="N77" s="253" t="str">
        <f>'T1'!$B$32</f>
        <v>unid.</v>
      </c>
      <c r="O77" s="6"/>
      <c r="P77" s="113">
        <f>$AR$2</f>
        <v>352</v>
      </c>
      <c r="Q77" s="7">
        <f>SUM(P77*M77)</f>
        <v>0</v>
      </c>
      <c r="R77" s="6"/>
      <c r="S77" s="451"/>
      <c r="T77" s="121"/>
      <c r="U77" s="378"/>
      <c r="V77" s="6"/>
      <c r="W77" s="6"/>
      <c r="X77" s="410">
        <v>675</v>
      </c>
      <c r="Y77" s="411">
        <v>675</v>
      </c>
      <c r="Z77" s="377">
        <f t="shared" si="11"/>
        <v>0</v>
      </c>
      <c r="AA77" s="377">
        <f t="shared" si="12"/>
        <v>0</v>
      </c>
      <c r="AB77" s="378"/>
      <c r="AC77" s="131"/>
      <c r="AD77" s="131"/>
      <c r="AE77" s="378"/>
      <c r="AF77" s="131"/>
      <c r="AG77" s="378"/>
      <c r="AH77" s="131"/>
      <c r="AI77" s="131"/>
      <c r="AJ77" s="378"/>
      <c r="AK77" s="378"/>
      <c r="AL77" s="378"/>
      <c r="AM77" s="378"/>
      <c r="AN77" s="378"/>
      <c r="AO77" s="378"/>
      <c r="AP77" s="378"/>
      <c r="AQ77" s="378"/>
      <c r="AR77" s="378"/>
      <c r="AS77" s="131"/>
      <c r="AT77" s="131"/>
      <c r="AU77" s="131"/>
      <c r="AV77" s="131"/>
      <c r="AW77" s="523"/>
      <c r="AX77" s="2"/>
      <c r="AY77" s="136"/>
    </row>
    <row r="78" spans="1:51" ht="13.15" customHeight="1" x14ac:dyDescent="0.2">
      <c r="A78" s="286"/>
      <c r="B78" s="143"/>
      <c r="C78" s="70"/>
      <c r="J78" s="6"/>
      <c r="L78" s="271"/>
      <c r="M78" s="271"/>
      <c r="N78" s="271"/>
      <c r="P78" s="35"/>
      <c r="Q78" s="7"/>
      <c r="S78" s="451"/>
      <c r="X78" s="410">
        <v>684</v>
      </c>
      <c r="Y78" s="411">
        <v>684</v>
      </c>
      <c r="Z78" s="377">
        <f t="shared" si="11"/>
        <v>0</v>
      </c>
      <c r="AA78" s="377">
        <f t="shared" si="12"/>
        <v>0</v>
      </c>
      <c r="AB78" s="378"/>
      <c r="AE78" s="378"/>
      <c r="AG78" s="378"/>
      <c r="AJ78" s="378"/>
      <c r="AK78" s="378"/>
      <c r="AL78" s="378"/>
      <c r="AM78" s="378"/>
      <c r="AN78" s="378"/>
      <c r="AO78" s="378"/>
      <c r="AP78" s="378"/>
      <c r="AQ78" s="378"/>
      <c r="AR78" s="378"/>
      <c r="AW78" s="523"/>
    </row>
    <row r="79" spans="1:51" ht="13.15" customHeight="1" x14ac:dyDescent="0.2">
      <c r="A79" s="286"/>
      <c r="B79" s="143" t="s">
        <v>166</v>
      </c>
      <c r="C79" s="24" t="str">
        <f>'T1'!$C$40</f>
        <v>HOSPEDEIRAS</v>
      </c>
      <c r="D79" s="24"/>
      <c r="E79" s="24"/>
      <c r="F79" s="231" t="str">
        <f>'T1'!$I$41</f>
        <v>Ler+</v>
      </c>
      <c r="G79" s="5"/>
      <c r="J79" s="12"/>
      <c r="K79" s="253"/>
      <c r="M79" s="253"/>
      <c r="N79" s="74"/>
      <c r="O79" s="74"/>
      <c r="P79" s="74"/>
      <c r="Q79" s="74"/>
      <c r="S79" s="451"/>
      <c r="X79" s="410">
        <v>693</v>
      </c>
      <c r="Y79" s="411">
        <v>693</v>
      </c>
      <c r="Z79" s="377">
        <f t="shared" si="11"/>
        <v>0</v>
      </c>
      <c r="AA79" s="377">
        <f t="shared" si="12"/>
        <v>0</v>
      </c>
      <c r="AB79" s="378"/>
      <c r="AE79" s="378"/>
      <c r="AG79" s="378"/>
      <c r="AJ79" s="378"/>
      <c r="AK79" s="378"/>
      <c r="AL79" s="378"/>
      <c r="AM79" s="378"/>
      <c r="AN79" s="378"/>
      <c r="AO79" s="378"/>
      <c r="AP79" s="378"/>
      <c r="AQ79" s="378"/>
      <c r="AR79" s="378"/>
      <c r="AW79" s="523"/>
    </row>
    <row r="80" spans="1:51" s="548" customFormat="1" ht="4.5" customHeight="1" x14ac:dyDescent="0.2">
      <c r="A80" s="543"/>
      <c r="B80" s="544"/>
      <c r="C80" s="545"/>
      <c r="D80" s="545"/>
      <c r="E80" s="545"/>
      <c r="F80" s="546"/>
      <c r="G80" s="547"/>
      <c r="J80" s="549"/>
      <c r="K80" s="550"/>
      <c r="M80" s="550"/>
      <c r="N80" s="551"/>
      <c r="O80" s="551"/>
      <c r="P80" s="551"/>
      <c r="Q80" s="551"/>
      <c r="S80" s="552"/>
      <c r="T80" s="553"/>
      <c r="U80" s="554"/>
      <c r="X80" s="410">
        <v>702</v>
      </c>
      <c r="Y80" s="411">
        <v>702</v>
      </c>
      <c r="Z80" s="377">
        <f t="shared" ref="Z80:Z98" si="13">IF($H$35&gt;0,Y80,)</f>
        <v>0</v>
      </c>
      <c r="AA80" s="377">
        <f t="shared" ref="AA80:AA113" si="14">IF($H$33&gt;0,Y80,)</f>
        <v>0</v>
      </c>
      <c r="AB80" s="554"/>
      <c r="AC80" s="555"/>
      <c r="AD80" s="555"/>
      <c r="AE80" s="554"/>
      <c r="AF80" s="555"/>
      <c r="AG80" s="554"/>
      <c r="AH80" s="555"/>
      <c r="AI80" s="555"/>
      <c r="AJ80" s="554"/>
      <c r="AK80" s="554"/>
      <c r="AL80" s="554"/>
      <c r="AM80" s="554"/>
      <c r="AN80" s="554"/>
      <c r="AO80" s="554"/>
      <c r="AP80" s="554"/>
      <c r="AQ80" s="554"/>
      <c r="AR80" s="554"/>
      <c r="AS80" s="555"/>
      <c r="AT80" s="555"/>
      <c r="AU80" s="555"/>
      <c r="AV80" s="555"/>
      <c r="AW80" s="556"/>
      <c r="AX80" s="557"/>
      <c r="AY80" s="547"/>
    </row>
    <row r="81" spans="1:49" ht="13.15" customHeight="1" thickBot="1" x14ac:dyDescent="0.25">
      <c r="A81" s="286"/>
      <c r="C81" s="75" t="str">
        <f>'T1'!$E$20</f>
        <v>Idioma Português + Outro(s)</v>
      </c>
      <c r="E81" s="5"/>
      <c r="F81" s="5"/>
      <c r="G81" s="597"/>
      <c r="H81" s="602"/>
      <c r="I81" s="598"/>
      <c r="J81" s="71"/>
      <c r="K81" s="234"/>
      <c r="L81" s="253" t="str">
        <f>'T1'!$B$32</f>
        <v>unid.</v>
      </c>
      <c r="M81" s="116">
        <v>412931</v>
      </c>
      <c r="N81" s="234"/>
      <c r="O81" s="253" t="str">
        <f>'T1'!$C$35</f>
        <v xml:space="preserve"> Horas</v>
      </c>
      <c r="P81" s="53">
        <v>20</v>
      </c>
      <c r="Q81" s="7">
        <f>SUM(N81*K81)*P81</f>
        <v>0</v>
      </c>
      <c r="S81" s="451"/>
      <c r="X81" s="410">
        <v>711</v>
      </c>
      <c r="Y81" s="411">
        <v>711</v>
      </c>
      <c r="Z81" s="377">
        <f t="shared" si="13"/>
        <v>0</v>
      </c>
      <c r="AA81" s="377">
        <f t="shared" si="14"/>
        <v>0</v>
      </c>
      <c r="AB81" s="378"/>
      <c r="AE81" s="378"/>
      <c r="AG81" s="378"/>
      <c r="AJ81" s="378"/>
      <c r="AK81" s="378"/>
      <c r="AL81" s="378"/>
      <c r="AM81" s="378"/>
      <c r="AN81" s="378"/>
      <c r="AO81" s="378"/>
      <c r="AP81" s="378"/>
      <c r="AQ81" s="378"/>
      <c r="AR81" s="378"/>
      <c r="AW81" s="523"/>
    </row>
    <row r="82" spans="1:49" ht="13.15" customHeight="1" x14ac:dyDescent="0.2">
      <c r="A82" s="286"/>
      <c r="C82" s="5"/>
      <c r="E82" s="5"/>
      <c r="F82" s="5"/>
      <c r="G82" s="5"/>
      <c r="H82" s="5"/>
      <c r="I82" s="5"/>
      <c r="J82" s="71"/>
      <c r="K82" s="624">
        <f>IF($N$81&gt;0,0,IF($G$81&gt;0,$V$23,))</f>
        <v>0</v>
      </c>
      <c r="L82" s="624"/>
      <c r="M82" s="624"/>
      <c r="N82" s="624"/>
      <c r="O82" s="5"/>
      <c r="P82" s="35"/>
      <c r="Q82" s="7"/>
      <c r="S82" s="451"/>
      <c r="X82" s="410">
        <v>720</v>
      </c>
      <c r="Y82" s="411">
        <v>720</v>
      </c>
      <c r="Z82" s="377">
        <f t="shared" si="13"/>
        <v>0</v>
      </c>
      <c r="AA82" s="377">
        <f t="shared" si="14"/>
        <v>0</v>
      </c>
      <c r="AB82" s="378"/>
      <c r="AE82" s="378"/>
      <c r="AG82" s="378"/>
      <c r="AJ82" s="378"/>
      <c r="AK82" s="378"/>
      <c r="AL82" s="378"/>
      <c r="AM82" s="378"/>
      <c r="AN82" s="378"/>
      <c r="AO82" s="378"/>
      <c r="AP82" s="378"/>
      <c r="AQ82" s="378"/>
      <c r="AR82" s="378"/>
      <c r="AW82" s="523"/>
    </row>
    <row r="83" spans="1:49" ht="13.15" customHeight="1" thickBot="1" x14ac:dyDescent="0.25">
      <c r="A83" s="286"/>
      <c r="B83" s="143" t="s">
        <v>166</v>
      </c>
      <c r="C83" s="24" t="str">
        <f>'T1'!$C$25</f>
        <v xml:space="preserve">VIGILÂNCIA </v>
      </c>
      <c r="D83" s="24"/>
      <c r="F83" s="231" t="str">
        <f>'T1'!$I$41</f>
        <v>Ler+</v>
      </c>
      <c r="G83" s="24"/>
      <c r="J83" s="233"/>
      <c r="K83" s="253" t="str">
        <f>'T1'!$B$32</f>
        <v>unid.</v>
      </c>
      <c r="L83" s="15"/>
      <c r="M83" s="193">
        <v>400485</v>
      </c>
      <c r="N83" s="234"/>
      <c r="O83" s="5" t="str">
        <f>'T1'!$C$35</f>
        <v xml:space="preserve"> Horas</v>
      </c>
      <c r="P83" s="34">
        <v>19.829999999999998</v>
      </c>
      <c r="Q83" s="7">
        <f>SUM(N83*J83)*P83</f>
        <v>0</v>
      </c>
      <c r="S83" s="451"/>
      <c r="X83" s="410">
        <v>729</v>
      </c>
      <c r="Y83" s="411">
        <v>729</v>
      </c>
      <c r="Z83" s="377">
        <f t="shared" si="13"/>
        <v>0</v>
      </c>
      <c r="AA83" s="377">
        <f t="shared" si="14"/>
        <v>0</v>
      </c>
      <c r="AB83" s="378"/>
      <c r="AE83" s="378"/>
      <c r="AG83" s="378"/>
      <c r="AJ83" s="378"/>
      <c r="AK83" s="378"/>
      <c r="AL83" s="378"/>
      <c r="AM83" s="378"/>
      <c r="AN83" s="378"/>
      <c r="AO83" s="378"/>
      <c r="AP83" s="378"/>
      <c r="AQ83" s="378"/>
      <c r="AR83" s="378"/>
      <c r="AW83" s="523"/>
    </row>
    <row r="84" spans="1:49" ht="13.15" customHeight="1" x14ac:dyDescent="0.2">
      <c r="A84" s="286"/>
      <c r="C84" s="64"/>
      <c r="J84" s="12"/>
      <c r="M84" s="592">
        <f>IF($N$83&gt;0,0,IF($J$83&gt;0,$V$13,))</f>
        <v>0</v>
      </c>
      <c r="N84" s="592"/>
      <c r="O84" s="592"/>
      <c r="S84" s="451"/>
      <c r="X84" s="410">
        <v>738</v>
      </c>
      <c r="Y84" s="411">
        <v>738</v>
      </c>
      <c r="Z84" s="377">
        <f t="shared" si="13"/>
        <v>0</v>
      </c>
      <c r="AA84" s="377">
        <f t="shared" si="14"/>
        <v>0</v>
      </c>
      <c r="AB84" s="378"/>
      <c r="AE84" s="378"/>
      <c r="AG84" s="378"/>
      <c r="AJ84" s="378"/>
      <c r="AK84" s="378"/>
      <c r="AL84" s="378"/>
      <c r="AM84" s="378"/>
      <c r="AN84" s="378"/>
      <c r="AO84" s="378"/>
      <c r="AP84" s="378"/>
      <c r="AQ84" s="378"/>
      <c r="AR84" s="378"/>
      <c r="AW84" s="523"/>
    </row>
    <row r="85" spans="1:49" ht="13.15" customHeight="1" thickBot="1" x14ac:dyDescent="0.25">
      <c r="A85" s="286"/>
      <c r="C85" s="61"/>
      <c r="D85" s="617" t="str">
        <f>'T1'!$C$30</f>
        <v>Observações:</v>
      </c>
      <c r="E85" s="617"/>
      <c r="F85" s="616"/>
      <c r="G85" s="616"/>
      <c r="H85" s="616"/>
      <c r="I85" s="616"/>
      <c r="J85" s="616"/>
      <c r="K85" s="616"/>
      <c r="L85" s="616"/>
      <c r="M85" s="616"/>
      <c r="N85" s="616"/>
      <c r="O85" s="616"/>
      <c r="P85" s="616"/>
      <c r="Q85" s="616"/>
      <c r="R85" s="616"/>
      <c r="S85" s="451"/>
      <c r="X85" s="410">
        <v>747</v>
      </c>
      <c r="Y85" s="411">
        <v>747</v>
      </c>
      <c r="Z85" s="377">
        <f t="shared" si="13"/>
        <v>0</v>
      </c>
      <c r="AA85" s="377">
        <f t="shared" si="14"/>
        <v>0</v>
      </c>
      <c r="AB85" s="378"/>
      <c r="AE85" s="378"/>
      <c r="AG85" s="378"/>
      <c r="AJ85" s="378"/>
      <c r="AK85" s="378"/>
      <c r="AL85" s="378"/>
      <c r="AM85" s="378"/>
      <c r="AN85" s="378"/>
      <c r="AO85" s="378"/>
      <c r="AP85" s="378"/>
      <c r="AQ85" s="378"/>
      <c r="AR85" s="378"/>
      <c r="AW85" s="523"/>
    </row>
    <row r="86" spans="1:49" ht="13.15" customHeight="1" x14ac:dyDescent="0.2">
      <c r="A86" s="286"/>
      <c r="C86" s="61"/>
      <c r="D86" s="5"/>
      <c r="E86" s="5"/>
      <c r="F86" s="5"/>
      <c r="G86" s="5"/>
      <c r="H86" s="5"/>
      <c r="I86" s="5"/>
      <c r="J86" s="5"/>
      <c r="K86" s="5"/>
      <c r="L86" s="253"/>
      <c r="M86" s="253"/>
      <c r="N86" s="253"/>
      <c r="O86" s="5"/>
      <c r="P86" s="35"/>
      <c r="Q86" s="5"/>
      <c r="R86" s="7"/>
      <c r="S86" s="451"/>
      <c r="X86" s="410">
        <v>756</v>
      </c>
      <c r="Y86" s="411">
        <v>756</v>
      </c>
      <c r="Z86" s="377">
        <f t="shared" si="13"/>
        <v>0</v>
      </c>
      <c r="AA86" s="377">
        <f t="shared" si="14"/>
        <v>0</v>
      </c>
      <c r="AB86" s="378"/>
      <c r="AE86" s="378"/>
      <c r="AG86" s="378"/>
      <c r="AJ86" s="378"/>
      <c r="AK86" s="378"/>
      <c r="AL86" s="378"/>
      <c r="AM86" s="378"/>
      <c r="AN86" s="378"/>
      <c r="AO86" s="378"/>
      <c r="AP86" s="378"/>
      <c r="AQ86" s="378"/>
      <c r="AR86" s="378"/>
      <c r="AW86" s="523"/>
    </row>
    <row r="87" spans="1:49" ht="13.15" customHeight="1" thickBot="1" x14ac:dyDescent="0.25">
      <c r="A87" s="286"/>
      <c r="B87" s="143" t="s">
        <v>166</v>
      </c>
      <c r="C87" s="24" t="str">
        <f>'T1'!$G$21</f>
        <v>LIMPEZA DE STAND</v>
      </c>
      <c r="D87" s="24"/>
      <c r="E87" s="24"/>
      <c r="F87" s="24"/>
      <c r="G87" s="231" t="str">
        <f>'T1'!$I$41</f>
        <v>Ler+</v>
      </c>
      <c r="H87" s="5"/>
      <c r="J87" s="12"/>
      <c r="L87" s="193">
        <v>404961</v>
      </c>
      <c r="M87" s="233"/>
      <c r="N87" s="253" t="s">
        <v>46</v>
      </c>
      <c r="P87" s="35">
        <f>$AQ$13</f>
        <v>2.78</v>
      </c>
      <c r="Q87" s="7">
        <f>SUM(P87*M87)</f>
        <v>0</v>
      </c>
      <c r="S87" s="451"/>
      <c r="X87" s="410">
        <v>765</v>
      </c>
      <c r="Y87" s="411">
        <v>765</v>
      </c>
      <c r="Z87" s="377">
        <f t="shared" si="13"/>
        <v>0</v>
      </c>
      <c r="AA87" s="377">
        <f t="shared" si="14"/>
        <v>0</v>
      </c>
      <c r="AB87" s="378"/>
      <c r="AE87" s="378"/>
      <c r="AG87" s="378"/>
      <c r="AJ87" s="378"/>
      <c r="AK87" s="378"/>
      <c r="AL87" s="378"/>
      <c r="AM87" s="378"/>
      <c r="AN87" s="378"/>
      <c r="AO87" s="378"/>
      <c r="AP87" s="378"/>
      <c r="AQ87" s="378"/>
      <c r="AR87" s="378"/>
      <c r="AW87" s="523"/>
    </row>
    <row r="88" spans="1:49" ht="13.15" customHeight="1" x14ac:dyDescent="0.2">
      <c r="A88" s="286"/>
      <c r="B88" s="74"/>
      <c r="C88" s="64"/>
      <c r="D88" s="615"/>
      <c r="E88" s="615"/>
      <c r="F88" s="615"/>
      <c r="G88" s="615"/>
      <c r="H88" s="5"/>
      <c r="J88" s="115"/>
      <c r="L88" s="114"/>
      <c r="S88" s="451"/>
      <c r="X88" s="410">
        <v>774</v>
      </c>
      <c r="Y88" s="411">
        <v>774</v>
      </c>
      <c r="Z88" s="377">
        <f t="shared" si="13"/>
        <v>0</v>
      </c>
      <c r="AA88" s="377">
        <f t="shared" si="14"/>
        <v>0</v>
      </c>
      <c r="AB88" s="378"/>
      <c r="AE88" s="378"/>
      <c r="AG88" s="378"/>
      <c r="AJ88" s="378"/>
      <c r="AK88" s="378"/>
      <c r="AL88" s="378"/>
      <c r="AM88" s="378"/>
      <c r="AN88" s="378"/>
      <c r="AO88" s="378"/>
      <c r="AP88" s="378"/>
      <c r="AQ88" s="378"/>
      <c r="AR88" s="378"/>
      <c r="AW88" s="523"/>
    </row>
    <row r="89" spans="1:49" ht="13.15" customHeight="1" thickBot="1" x14ac:dyDescent="0.25">
      <c r="A89" s="286"/>
      <c r="B89" s="143" t="s">
        <v>166</v>
      </c>
      <c r="C89" s="70" t="str">
        <f>'T1'!$M$21</f>
        <v>CONTENTOR P/ LIXO DESMONTAGEM</v>
      </c>
      <c r="E89" s="5"/>
      <c r="H89" s="231" t="str">
        <f>'T1'!$I$41</f>
        <v>Ler+</v>
      </c>
      <c r="I89" s="597"/>
      <c r="J89" s="598"/>
      <c r="L89" s="116">
        <f>Serviços!$AK$23</f>
        <v>0</v>
      </c>
      <c r="M89" s="233"/>
      <c r="N89" s="253" t="str">
        <f>'T1'!$B$32</f>
        <v>unid.</v>
      </c>
      <c r="P89" s="35">
        <f>$AL$23</f>
        <v>0</v>
      </c>
      <c r="Q89" s="7">
        <f>SUM(P89)*M89</f>
        <v>0</v>
      </c>
      <c r="S89" s="451"/>
      <c r="X89" s="410">
        <v>783</v>
      </c>
      <c r="Y89" s="411">
        <v>783</v>
      </c>
      <c r="Z89" s="377">
        <f t="shared" si="13"/>
        <v>0</v>
      </c>
      <c r="AA89" s="377">
        <f t="shared" si="14"/>
        <v>0</v>
      </c>
      <c r="AB89" s="378"/>
      <c r="AE89" s="378"/>
      <c r="AG89" s="378"/>
      <c r="AJ89" s="378"/>
      <c r="AK89" s="378"/>
      <c r="AL89" s="378"/>
      <c r="AM89" s="378"/>
      <c r="AN89" s="378"/>
      <c r="AO89" s="378"/>
      <c r="AP89" s="378"/>
      <c r="AQ89" s="378"/>
      <c r="AR89" s="378"/>
      <c r="AW89" s="523"/>
    </row>
    <row r="90" spans="1:49" ht="13.15" customHeight="1" x14ac:dyDescent="0.2">
      <c r="A90" s="286"/>
      <c r="C90" s="64"/>
      <c r="D90" s="117"/>
      <c r="E90" s="42"/>
      <c r="G90" s="117"/>
      <c r="H90" s="5"/>
      <c r="I90" s="118"/>
      <c r="J90" s="117"/>
      <c r="K90" s="42"/>
      <c r="L90" s="592">
        <f>IF(M89&gt;0,0,(IF(I89&gt;0,$V$13,)))</f>
        <v>0</v>
      </c>
      <c r="M90" s="592"/>
      <c r="N90" s="592"/>
      <c r="O90" s="119"/>
      <c r="P90" s="42"/>
      <c r="Q90" s="120"/>
      <c r="S90" s="451"/>
      <c r="X90" s="410">
        <v>792</v>
      </c>
      <c r="Y90" s="411">
        <v>792</v>
      </c>
      <c r="Z90" s="377">
        <f t="shared" si="13"/>
        <v>0</v>
      </c>
      <c r="AA90" s="377">
        <f t="shared" si="14"/>
        <v>0</v>
      </c>
      <c r="AB90" s="378"/>
      <c r="AE90" s="378"/>
      <c r="AG90" s="378"/>
      <c r="AJ90" s="378"/>
      <c r="AK90" s="378"/>
      <c r="AL90" s="378"/>
      <c r="AM90" s="378"/>
      <c r="AN90" s="378"/>
      <c r="AO90" s="378"/>
      <c r="AP90" s="378"/>
      <c r="AQ90" s="378"/>
      <c r="AR90" s="378"/>
      <c r="AW90" s="523"/>
    </row>
    <row r="91" spans="1:49" ht="13.15" customHeight="1" thickBot="1" x14ac:dyDescent="0.25">
      <c r="A91" s="286"/>
      <c r="B91" s="143" t="s">
        <v>166</v>
      </c>
      <c r="C91" s="70" t="str">
        <f>'T1'!$I$16</f>
        <v>REMOÇÃO DE LIXOS POR M3 (AVULSO)</v>
      </c>
      <c r="F91" s="5"/>
      <c r="G91" s="5"/>
      <c r="H91" s="5"/>
      <c r="I91" s="5"/>
      <c r="J91" s="6"/>
      <c r="L91" s="193">
        <v>400692</v>
      </c>
      <c r="M91" s="233"/>
      <c r="N91" s="253" t="s">
        <v>50</v>
      </c>
      <c r="P91" s="35">
        <v>69.61</v>
      </c>
      <c r="Q91" s="7">
        <f>SUM(P91*M91)</f>
        <v>0</v>
      </c>
      <c r="S91" s="451"/>
      <c r="X91" s="410">
        <v>801</v>
      </c>
      <c r="Y91" s="411">
        <v>801</v>
      </c>
      <c r="Z91" s="377">
        <f t="shared" si="13"/>
        <v>0</v>
      </c>
      <c r="AA91" s="377">
        <f t="shared" si="14"/>
        <v>0</v>
      </c>
      <c r="AB91" s="378"/>
      <c r="AE91" s="378"/>
      <c r="AG91" s="378"/>
      <c r="AJ91" s="378"/>
      <c r="AK91" s="378"/>
      <c r="AL91" s="378"/>
      <c r="AM91" s="378"/>
      <c r="AN91" s="378"/>
      <c r="AO91" s="378"/>
      <c r="AP91" s="378"/>
      <c r="AQ91" s="378"/>
      <c r="AR91" s="378"/>
      <c r="AW91" s="523"/>
    </row>
    <row r="92" spans="1:49" ht="13.15" customHeight="1" x14ac:dyDescent="0.2">
      <c r="A92" s="286"/>
      <c r="C92" s="64"/>
      <c r="D92" s="5"/>
      <c r="F92" s="5"/>
      <c r="G92" s="5"/>
      <c r="H92" s="5"/>
      <c r="I92" s="5"/>
      <c r="J92" s="6"/>
      <c r="L92" s="12"/>
      <c r="M92" s="10"/>
      <c r="N92" s="10"/>
      <c r="P92" s="35"/>
      <c r="Q92" s="7"/>
      <c r="S92" s="451"/>
      <c r="X92" s="410">
        <v>810</v>
      </c>
      <c r="Y92" s="411">
        <v>810</v>
      </c>
      <c r="Z92" s="377">
        <f t="shared" si="13"/>
        <v>0</v>
      </c>
      <c r="AA92" s="377">
        <f t="shared" si="14"/>
        <v>0</v>
      </c>
      <c r="AB92" s="378"/>
      <c r="AE92" s="378"/>
      <c r="AG92" s="378"/>
      <c r="AJ92" s="378"/>
      <c r="AK92" s="378"/>
      <c r="AL92" s="378"/>
      <c r="AM92" s="378"/>
      <c r="AN92" s="378"/>
      <c r="AO92" s="378"/>
      <c r="AP92" s="378"/>
      <c r="AQ92" s="378"/>
      <c r="AR92" s="378"/>
      <c r="AW92" s="523"/>
    </row>
    <row r="93" spans="1:49" ht="13.15" customHeight="1" x14ac:dyDescent="0.2">
      <c r="A93" s="286"/>
      <c r="B93" s="272" t="s">
        <v>166</v>
      </c>
      <c r="C93" s="24" t="str">
        <f>'T1'!$M$41</f>
        <v>PARQUE SUBTERRÂNEO</v>
      </c>
      <c r="D93" s="24"/>
      <c r="E93" s="24"/>
      <c r="F93" s="24"/>
      <c r="I93" s="231" t="str">
        <f>'T1'!$I$41</f>
        <v>Ler+</v>
      </c>
      <c r="J93" s="12"/>
      <c r="K93" s="5"/>
      <c r="S93" s="451"/>
      <c r="X93" s="410">
        <v>819</v>
      </c>
      <c r="Y93" s="411">
        <v>819</v>
      </c>
      <c r="Z93" s="377">
        <f t="shared" si="13"/>
        <v>0</v>
      </c>
      <c r="AA93" s="377">
        <f t="shared" si="14"/>
        <v>0</v>
      </c>
      <c r="AB93" s="378"/>
      <c r="AE93" s="378"/>
      <c r="AG93" s="378"/>
      <c r="AJ93" s="378"/>
      <c r="AK93" s="378"/>
      <c r="AL93" s="378"/>
      <c r="AM93" s="378"/>
      <c r="AN93" s="378"/>
      <c r="AO93" s="378"/>
      <c r="AP93" s="378"/>
      <c r="AQ93" s="378"/>
      <c r="AR93" s="378"/>
      <c r="AW93" s="523"/>
    </row>
    <row r="94" spans="1:49" ht="13.15" customHeight="1" thickBot="1" x14ac:dyDescent="0.25">
      <c r="A94" s="286"/>
      <c r="C94" s="13" t="str">
        <f>'T1'!$S$42</f>
        <v>Estacionamento para todos os dias do Evento</v>
      </c>
      <c r="D94" s="5"/>
      <c r="E94" s="5"/>
      <c r="F94" s="5"/>
      <c r="G94" s="5"/>
      <c r="H94" s="5"/>
      <c r="J94" s="5"/>
      <c r="K94" s="5"/>
      <c r="L94" s="193">
        <v>409641</v>
      </c>
      <c r="M94" s="233"/>
      <c r="N94" s="253" t="str">
        <f>'T1'!$B$32</f>
        <v>unid.</v>
      </c>
      <c r="P94" s="35">
        <f>$AR$13</f>
        <v>31.23</v>
      </c>
      <c r="Q94" s="7">
        <f>SUM(P94*M94)</f>
        <v>0</v>
      </c>
      <c r="S94" s="451"/>
      <c r="X94" s="410">
        <v>828</v>
      </c>
      <c r="Y94" s="411">
        <v>828</v>
      </c>
      <c r="Z94" s="377">
        <f t="shared" si="13"/>
        <v>0</v>
      </c>
      <c r="AA94" s="377">
        <f t="shared" si="14"/>
        <v>0</v>
      </c>
      <c r="AB94" s="378"/>
      <c r="AE94" s="378"/>
      <c r="AG94" s="378"/>
      <c r="AJ94" s="378"/>
      <c r="AK94" s="378"/>
      <c r="AL94" s="378"/>
      <c r="AM94" s="378"/>
      <c r="AN94" s="378"/>
      <c r="AO94" s="378"/>
      <c r="AP94" s="378"/>
      <c r="AQ94" s="378"/>
      <c r="AR94" s="378"/>
      <c r="AW94" s="523"/>
    </row>
    <row r="95" spans="1:49" ht="13.15" customHeight="1" x14ac:dyDescent="0.2">
      <c r="A95" s="351"/>
      <c r="B95" s="29"/>
      <c r="D95" s="29"/>
      <c r="E95" s="29"/>
      <c r="F95" s="29"/>
      <c r="G95" s="29"/>
      <c r="H95" s="29"/>
      <c r="I95" s="29"/>
      <c r="J95" s="29"/>
      <c r="K95" s="29"/>
      <c r="L95" s="29"/>
      <c r="M95" s="29"/>
      <c r="N95" s="29"/>
      <c r="O95" s="29"/>
      <c r="P95" s="29"/>
      <c r="Q95" s="29"/>
      <c r="S95" s="451"/>
      <c r="X95" s="410">
        <v>837</v>
      </c>
      <c r="Y95" s="411">
        <v>837</v>
      </c>
      <c r="Z95" s="377">
        <f t="shared" si="13"/>
        <v>0</v>
      </c>
      <c r="AA95" s="377">
        <f t="shared" si="14"/>
        <v>0</v>
      </c>
      <c r="AB95" s="378"/>
      <c r="AJ95" s="378"/>
      <c r="AK95" s="378"/>
      <c r="AL95" s="378"/>
      <c r="AM95" s="378"/>
      <c r="AN95" s="378"/>
      <c r="AO95" s="378"/>
      <c r="AP95" s="378"/>
      <c r="AQ95" s="378"/>
      <c r="AR95" s="378"/>
      <c r="AW95" s="523"/>
    </row>
    <row r="96" spans="1:49" ht="13.15" customHeight="1" thickBot="1" x14ac:dyDescent="0.25">
      <c r="A96" s="351"/>
      <c r="B96" s="29"/>
      <c r="C96" s="13" t="str">
        <f>'T1'!$S$47</f>
        <v>Estacionamento Diário</v>
      </c>
      <c r="D96" s="29"/>
      <c r="E96" s="29"/>
      <c r="F96" s="29"/>
      <c r="G96" s="29"/>
      <c r="H96" s="29"/>
      <c r="I96" s="29"/>
      <c r="J96" s="29"/>
      <c r="K96" s="29"/>
      <c r="L96" s="193">
        <v>411062</v>
      </c>
      <c r="M96" s="233"/>
      <c r="N96" s="253" t="str">
        <f>'T1'!$B$32</f>
        <v>unid.</v>
      </c>
      <c r="P96" s="35">
        <v>10.41</v>
      </c>
      <c r="Q96" s="7">
        <f>SUM(P96*M96)</f>
        <v>0</v>
      </c>
      <c r="S96" s="451"/>
      <c r="X96" s="410">
        <v>846</v>
      </c>
      <c r="Y96" s="411">
        <v>846</v>
      </c>
      <c r="Z96" s="377">
        <f t="shared" si="13"/>
        <v>0</v>
      </c>
      <c r="AA96" s="377">
        <f t="shared" si="14"/>
        <v>0</v>
      </c>
      <c r="AB96" s="378"/>
      <c r="AJ96" s="378"/>
      <c r="AK96" s="378"/>
      <c r="AL96" s="378"/>
      <c r="AM96" s="378"/>
      <c r="AN96" s="378"/>
      <c r="AO96" s="378"/>
      <c r="AP96" s="378"/>
      <c r="AQ96" s="378"/>
      <c r="AR96" s="378"/>
      <c r="AW96" s="523"/>
    </row>
    <row r="97" spans="1:49" ht="13.15" customHeight="1" x14ac:dyDescent="0.2">
      <c r="A97" s="351"/>
      <c r="B97" s="29"/>
      <c r="C97" s="194"/>
      <c r="D97" s="24"/>
      <c r="E97" s="24"/>
      <c r="F97" s="24"/>
      <c r="G97" s="24"/>
      <c r="H97" s="24"/>
      <c r="I97" s="24"/>
      <c r="J97" s="24"/>
      <c r="L97" s="352"/>
      <c r="M97" s="352"/>
      <c r="N97" s="352"/>
      <c r="O97" s="352"/>
      <c r="P97" s="197"/>
      <c r="Q97" s="7"/>
      <c r="S97" s="451"/>
      <c r="X97" s="410">
        <v>855</v>
      </c>
      <c r="Y97" s="411">
        <v>855</v>
      </c>
      <c r="Z97" s="377">
        <f t="shared" si="13"/>
        <v>0</v>
      </c>
      <c r="AA97" s="377">
        <f t="shared" si="14"/>
        <v>0</v>
      </c>
      <c r="AB97" s="378"/>
      <c r="AJ97" s="378"/>
      <c r="AK97" s="378"/>
      <c r="AL97" s="378"/>
      <c r="AM97" s="378"/>
      <c r="AN97" s="378"/>
      <c r="AO97" s="378"/>
      <c r="AP97" s="378"/>
      <c r="AQ97" s="378"/>
      <c r="AR97" s="378"/>
      <c r="AW97" s="523"/>
    </row>
    <row r="98" spans="1:49" ht="13.15" customHeight="1" x14ac:dyDescent="0.2">
      <c r="A98" s="351"/>
      <c r="B98" s="29"/>
      <c r="C98" s="194"/>
      <c r="D98" s="24"/>
      <c r="E98" s="24"/>
      <c r="F98" s="24"/>
      <c r="G98" s="24"/>
      <c r="H98" s="24"/>
      <c r="I98" s="24"/>
      <c r="J98" s="24"/>
      <c r="L98" s="352"/>
      <c r="M98" s="352"/>
      <c r="N98" s="352"/>
      <c r="O98" s="352"/>
      <c r="P98" s="197"/>
      <c r="Q98" s="7"/>
      <c r="S98" s="451"/>
      <c r="X98" s="410">
        <v>864</v>
      </c>
      <c r="Y98" s="411">
        <v>864</v>
      </c>
      <c r="Z98" s="377">
        <f t="shared" si="13"/>
        <v>0</v>
      </c>
      <c r="AA98" s="377">
        <f t="shared" si="14"/>
        <v>0</v>
      </c>
      <c r="AB98" s="378"/>
      <c r="AJ98" s="378"/>
      <c r="AK98" s="378"/>
      <c r="AL98" s="378"/>
      <c r="AM98" s="378"/>
      <c r="AN98" s="378"/>
      <c r="AO98" s="378"/>
      <c r="AP98" s="378"/>
      <c r="AQ98" s="378"/>
      <c r="AR98" s="378"/>
      <c r="AW98" s="523"/>
    </row>
    <row r="99" spans="1:49" ht="13.15" customHeight="1" thickBot="1" x14ac:dyDescent="0.25">
      <c r="A99" s="351"/>
      <c r="C99" s="61"/>
      <c r="D99" s="5"/>
      <c r="F99" s="5"/>
      <c r="G99" s="5"/>
      <c r="H99" s="5"/>
      <c r="J99" s="5"/>
      <c r="L99" s="12"/>
      <c r="M99" s="12"/>
      <c r="N99" s="12"/>
      <c r="O99" s="12"/>
      <c r="P99" s="197"/>
      <c r="R99" s="7"/>
      <c r="S99" s="451"/>
      <c r="X99" s="410">
        <v>873</v>
      </c>
      <c r="Y99" s="411">
        <v>873</v>
      </c>
      <c r="Z99" s="377">
        <f t="shared" ref="Z99:Z113" si="15">IF($H$35&gt;0,Y99,)</f>
        <v>0</v>
      </c>
      <c r="AA99" s="377">
        <f t="shared" si="14"/>
        <v>0</v>
      </c>
      <c r="AB99" s="378"/>
      <c r="AJ99" s="378"/>
      <c r="AK99" s="378"/>
      <c r="AL99" s="378"/>
      <c r="AM99" s="378"/>
      <c r="AN99" s="378"/>
      <c r="AO99" s="378"/>
      <c r="AP99" s="378"/>
      <c r="AQ99" s="378"/>
      <c r="AR99" s="378"/>
      <c r="AW99" s="523"/>
    </row>
    <row r="100" spans="1:49" ht="13.15" customHeight="1" x14ac:dyDescent="0.2">
      <c r="A100" s="288"/>
      <c r="B100" s="20"/>
      <c r="C100" s="65"/>
      <c r="D100" s="15"/>
      <c r="E100" s="15"/>
      <c r="F100" s="254"/>
      <c r="G100" s="229"/>
      <c r="H100" s="229"/>
      <c r="I100" s="595" t="s">
        <v>435</v>
      </c>
      <c r="J100" s="595"/>
      <c r="K100" s="596" t="str">
        <f>'T1'!$K$51</f>
        <v>taxa de IVA (ler Normas)</v>
      </c>
      <c r="L100" s="596"/>
      <c r="M100" s="596"/>
      <c r="N100" s="618" t="s">
        <v>4</v>
      </c>
      <c r="O100" s="618"/>
      <c r="P100" s="255"/>
      <c r="Q100" s="229"/>
      <c r="R100" s="256"/>
      <c r="S100" s="451"/>
      <c r="X100" s="410">
        <v>882</v>
      </c>
      <c r="Y100" s="411">
        <v>882</v>
      </c>
      <c r="Z100" s="377">
        <f t="shared" si="15"/>
        <v>0</v>
      </c>
      <c r="AA100" s="377">
        <f t="shared" si="14"/>
        <v>0</v>
      </c>
      <c r="AB100" s="378"/>
      <c r="AJ100" s="378"/>
      <c r="AK100" s="378"/>
      <c r="AL100" s="378"/>
      <c r="AM100" s="378"/>
      <c r="AN100" s="378"/>
      <c r="AO100" s="378"/>
      <c r="AP100" s="378"/>
      <c r="AQ100" s="378"/>
      <c r="AR100" s="378"/>
      <c r="AW100" s="523"/>
    </row>
    <row r="101" spans="1:49" ht="13.15" customHeight="1" x14ac:dyDescent="0.2">
      <c r="A101" s="289"/>
      <c r="C101" s="66"/>
      <c r="D101" s="16"/>
      <c r="E101" s="16"/>
      <c r="F101" s="613" t="str">
        <f>'T1'!I31</f>
        <v>Serviços FIL:</v>
      </c>
      <c r="G101" s="614"/>
      <c r="H101" s="614"/>
      <c r="I101" s="560">
        <f>SUM(Q22:Q65,Q73:Q82,Q83,Q87:Q91)</f>
        <v>41.22</v>
      </c>
      <c r="J101" s="560"/>
      <c r="K101" s="215">
        <f>$W$3</f>
        <v>0.23</v>
      </c>
      <c r="L101" s="560">
        <f>SUM(I101*K101)</f>
        <v>9.4806000000000008</v>
      </c>
      <c r="M101" s="560"/>
      <c r="N101" s="560">
        <f>SUM(I101+L101)</f>
        <v>50.700600000000001</v>
      </c>
      <c r="O101" s="560"/>
      <c r="P101" s="215">
        <v>0.5</v>
      </c>
      <c r="Q101" s="216">
        <f>SUM(N101*P101)</f>
        <v>25.350300000000001</v>
      </c>
      <c r="R101" s="257"/>
      <c r="S101" s="451"/>
      <c r="X101" s="410">
        <v>891</v>
      </c>
      <c r="Y101" s="411">
        <v>891</v>
      </c>
      <c r="Z101" s="377">
        <f t="shared" si="15"/>
        <v>0</v>
      </c>
      <c r="AA101" s="377">
        <f t="shared" si="14"/>
        <v>0</v>
      </c>
      <c r="AB101" s="378"/>
      <c r="AJ101" s="378"/>
      <c r="AK101" s="378"/>
      <c r="AL101" s="378"/>
      <c r="AM101" s="378"/>
      <c r="AN101" s="378"/>
      <c r="AO101" s="378"/>
      <c r="AP101" s="378"/>
      <c r="AQ101" s="378"/>
      <c r="AR101" s="378"/>
      <c r="AW101" s="523"/>
    </row>
    <row r="102" spans="1:49" ht="13.15" customHeight="1" x14ac:dyDescent="0.2">
      <c r="A102" s="289"/>
      <c r="C102" s="66"/>
      <c r="D102" s="16"/>
      <c r="E102" s="16"/>
      <c r="F102" s="607" t="str">
        <f>'T1'!$O$41</f>
        <v>Parque:</v>
      </c>
      <c r="G102" s="608"/>
      <c r="H102" s="608"/>
      <c r="I102" s="561">
        <f>SUM(Q94:Q96)</f>
        <v>0</v>
      </c>
      <c r="J102" s="561"/>
      <c r="K102" s="217">
        <v>0.23</v>
      </c>
      <c r="L102" s="572">
        <f>SUM(I102*K102)</f>
        <v>0</v>
      </c>
      <c r="M102" s="572"/>
      <c r="N102" s="560">
        <f>SUM(I102+L102)</f>
        <v>0</v>
      </c>
      <c r="O102" s="560"/>
      <c r="P102" s="215">
        <v>0.5</v>
      </c>
      <c r="Q102" s="216">
        <f>SUM(N102*P102)</f>
        <v>0</v>
      </c>
      <c r="R102" s="257"/>
      <c r="S102" s="451"/>
      <c r="X102" s="410">
        <v>900</v>
      </c>
      <c r="Y102" s="411">
        <v>900</v>
      </c>
      <c r="Z102" s="377">
        <f t="shared" si="15"/>
        <v>0</v>
      </c>
      <c r="AA102" s="377">
        <f t="shared" si="14"/>
        <v>0</v>
      </c>
      <c r="AB102" s="378"/>
      <c r="AJ102" s="378"/>
      <c r="AK102" s="378"/>
      <c r="AL102" s="378"/>
      <c r="AM102" s="378"/>
      <c r="AN102" s="378"/>
      <c r="AO102" s="378"/>
      <c r="AP102" s="378"/>
      <c r="AQ102" s="378"/>
      <c r="AR102" s="378"/>
      <c r="AW102" s="523"/>
    </row>
    <row r="103" spans="1:49" ht="13.15" customHeight="1" thickBot="1" x14ac:dyDescent="0.25">
      <c r="A103" s="289"/>
      <c r="C103" s="66"/>
      <c r="D103" s="16"/>
      <c r="E103" s="16"/>
      <c r="F103" s="308"/>
      <c r="G103" s="309"/>
      <c r="H103" s="309"/>
      <c r="I103" s="574">
        <f>SUM(I101:J102)</f>
        <v>41.22</v>
      </c>
      <c r="J103" s="574"/>
      <c r="K103" s="217"/>
      <c r="L103" s="573">
        <f>SUM(L101:M102)</f>
        <v>9.4806000000000008</v>
      </c>
      <c r="M103" s="573"/>
      <c r="N103" s="307"/>
      <c r="O103" s="307"/>
      <c r="P103" s="215"/>
      <c r="Q103" s="216"/>
      <c r="R103" s="257"/>
      <c r="S103" s="451"/>
      <c r="X103" s="410">
        <v>909</v>
      </c>
      <c r="Y103" s="411">
        <v>909</v>
      </c>
      <c r="Z103" s="377">
        <f t="shared" si="15"/>
        <v>0</v>
      </c>
      <c r="AA103" s="377">
        <f t="shared" si="14"/>
        <v>0</v>
      </c>
      <c r="AB103" s="378"/>
      <c r="AJ103" s="378"/>
      <c r="AK103" s="378"/>
      <c r="AL103" s="378"/>
      <c r="AM103" s="378"/>
      <c r="AN103" s="378"/>
      <c r="AO103" s="378"/>
      <c r="AP103" s="378"/>
      <c r="AQ103" s="378"/>
      <c r="AR103" s="378"/>
      <c r="AW103" s="523"/>
    </row>
    <row r="104" spans="1:49" ht="13.15" customHeight="1" thickBot="1" x14ac:dyDescent="0.25">
      <c r="A104" s="290"/>
      <c r="C104" s="66"/>
      <c r="D104" s="16"/>
      <c r="E104" s="16"/>
      <c r="F104" s="258"/>
      <c r="H104" s="611" t="str">
        <f>'T1'!$I$36</f>
        <v>TOTAL DA REQUISIÇÃO</v>
      </c>
      <c r="I104" s="612"/>
      <c r="J104" s="612"/>
      <c r="K104" s="612"/>
      <c r="L104" s="612"/>
      <c r="M104" s="612"/>
      <c r="N104" s="609">
        <f>SUM(N101:O102)</f>
        <v>50.700600000000001</v>
      </c>
      <c r="O104" s="610"/>
      <c r="P104" s="40"/>
      <c r="R104" s="259"/>
      <c r="S104" s="451"/>
      <c r="X104" s="410">
        <v>918</v>
      </c>
      <c r="Y104" s="411">
        <v>918</v>
      </c>
      <c r="Z104" s="377">
        <f t="shared" si="15"/>
        <v>0</v>
      </c>
      <c r="AA104" s="377">
        <f t="shared" si="14"/>
        <v>0</v>
      </c>
      <c r="AB104" s="378"/>
      <c r="AJ104" s="378"/>
      <c r="AK104" s="378"/>
      <c r="AL104" s="378"/>
      <c r="AM104" s="378"/>
      <c r="AN104" s="378"/>
      <c r="AO104" s="378"/>
      <c r="AP104" s="378"/>
      <c r="AQ104" s="378"/>
      <c r="AR104" s="378"/>
      <c r="AW104" s="523"/>
    </row>
    <row r="105" spans="1:49" ht="13.15" customHeight="1" x14ac:dyDescent="0.2">
      <c r="A105" s="290"/>
      <c r="C105" s="66"/>
      <c r="D105" s="16"/>
      <c r="E105" s="16"/>
      <c r="F105" s="605" t="str">
        <f>'T1'!$K$36</f>
        <v>Pagamento Inicial até:</v>
      </c>
      <c r="G105" s="606"/>
      <c r="H105" s="606"/>
      <c r="I105" s="606"/>
      <c r="J105" s="562" t="str">
        <f>'T1'!$K$41</f>
        <v>(com a entrega da Requisição)</v>
      </c>
      <c r="K105" s="562"/>
      <c r="L105" s="562"/>
      <c r="M105" s="562"/>
      <c r="N105" s="571">
        <f>'T1'!$C$8</f>
        <v>45597</v>
      </c>
      <c r="O105" s="571"/>
      <c r="Q105" s="122">
        <f>ROUND(+N104*P101,2)</f>
        <v>25.35</v>
      </c>
      <c r="R105" s="259"/>
      <c r="S105" s="451"/>
      <c r="X105" s="410">
        <v>927</v>
      </c>
      <c r="Y105" s="411">
        <v>927</v>
      </c>
      <c r="Z105" s="377">
        <f t="shared" si="15"/>
        <v>0</v>
      </c>
      <c r="AA105" s="377">
        <f t="shared" si="14"/>
        <v>0</v>
      </c>
      <c r="AJ105" s="378"/>
      <c r="AK105" s="378"/>
      <c r="AL105" s="378"/>
      <c r="AM105" s="378"/>
      <c r="AN105" s="378"/>
      <c r="AO105" s="378"/>
      <c r="AP105" s="378"/>
      <c r="AQ105" s="378"/>
      <c r="AR105" s="378"/>
      <c r="AW105" s="523"/>
    </row>
    <row r="106" spans="1:49" ht="13.15" customHeight="1" thickBot="1" x14ac:dyDescent="0.25">
      <c r="A106" s="291"/>
      <c r="B106" s="68"/>
      <c r="C106" s="67"/>
      <c r="D106" s="17"/>
      <c r="E106" s="17"/>
      <c r="F106" s="565" t="str">
        <f>'T1'!$K$46</f>
        <v>Restante pagamento até:</v>
      </c>
      <c r="G106" s="566"/>
      <c r="H106" s="566"/>
      <c r="I106" s="566"/>
      <c r="J106" s="260"/>
      <c r="K106" s="260"/>
      <c r="L106" s="260"/>
      <c r="M106" s="222"/>
      <c r="N106" s="600">
        <f>'T1'!$C$3</f>
        <v>45614</v>
      </c>
      <c r="O106" s="600"/>
      <c r="P106" s="261">
        <v>0.5</v>
      </c>
      <c r="Q106" s="262">
        <f>N104-Q105</f>
        <v>25.3506</v>
      </c>
      <c r="R106" s="263"/>
      <c r="S106" s="451"/>
      <c r="X106" s="410">
        <v>936</v>
      </c>
      <c r="Y106" s="411">
        <v>936</v>
      </c>
      <c r="Z106" s="377">
        <f t="shared" si="15"/>
        <v>0</v>
      </c>
      <c r="AA106" s="377">
        <f t="shared" si="14"/>
        <v>0</v>
      </c>
      <c r="AJ106" s="378"/>
      <c r="AK106" s="378"/>
      <c r="AL106" s="378"/>
      <c r="AM106" s="378"/>
      <c r="AN106" s="378"/>
      <c r="AO106" s="378"/>
      <c r="AP106" s="378"/>
      <c r="AQ106" s="378"/>
      <c r="AR106" s="378"/>
      <c r="AW106" s="523"/>
    </row>
    <row r="107" spans="1:49" ht="12.6" customHeight="1" x14ac:dyDescent="0.2">
      <c r="A107" s="291"/>
      <c r="B107" s="68"/>
      <c r="C107" s="67"/>
      <c r="D107" s="17"/>
      <c r="E107" s="17"/>
      <c r="G107" s="186"/>
      <c r="H107" s="186"/>
      <c r="I107" s="186"/>
      <c r="J107" s="24"/>
      <c r="K107" s="24"/>
      <c r="L107" s="24"/>
      <c r="N107" s="187"/>
      <c r="O107" s="187"/>
      <c r="P107" s="230"/>
      <c r="Q107" s="122"/>
      <c r="R107" s="15"/>
      <c r="S107" s="451"/>
      <c r="U107" s="131"/>
      <c r="X107" s="410">
        <v>945</v>
      </c>
      <c r="Y107" s="411">
        <v>945</v>
      </c>
      <c r="Z107" s="377">
        <f t="shared" si="15"/>
        <v>0</v>
      </c>
      <c r="AA107" s="377">
        <f t="shared" si="14"/>
        <v>0</v>
      </c>
      <c r="AJ107" s="378"/>
      <c r="AK107" s="378"/>
      <c r="AL107" s="378"/>
      <c r="AM107" s="378"/>
      <c r="AN107" s="378"/>
      <c r="AO107" s="378"/>
      <c r="AP107" s="378"/>
      <c r="AQ107" s="378"/>
      <c r="AR107" s="378"/>
      <c r="AW107" s="523"/>
    </row>
    <row r="108" spans="1:49" ht="12.6" customHeight="1" thickBot="1" x14ac:dyDescent="0.25">
      <c r="A108" s="291"/>
      <c r="B108" s="68"/>
      <c r="C108" s="67"/>
      <c r="D108" s="17"/>
      <c r="E108" s="17"/>
      <c r="G108" s="186"/>
      <c r="H108" s="186"/>
      <c r="I108" s="186"/>
      <c r="J108" s="24"/>
      <c r="K108" s="24"/>
      <c r="L108" s="24"/>
      <c r="N108" s="187"/>
      <c r="O108" s="187"/>
      <c r="P108" s="230"/>
      <c r="Q108" s="122"/>
      <c r="R108" s="15"/>
      <c r="S108" s="451"/>
      <c r="U108" s="131"/>
      <c r="X108" s="410">
        <v>954</v>
      </c>
      <c r="Y108" s="411">
        <v>954</v>
      </c>
      <c r="Z108" s="377">
        <f t="shared" si="15"/>
        <v>0</v>
      </c>
      <c r="AA108" s="377">
        <f t="shared" si="14"/>
        <v>0</v>
      </c>
      <c r="AJ108" s="378"/>
      <c r="AK108" s="378"/>
      <c r="AL108" s="378"/>
      <c r="AM108" s="378"/>
      <c r="AN108" s="378"/>
      <c r="AO108" s="378"/>
      <c r="AP108" s="378"/>
      <c r="AQ108" s="378"/>
      <c r="AR108" s="378"/>
      <c r="AW108" s="523"/>
    </row>
    <row r="109" spans="1:49" ht="12.6" customHeight="1" x14ac:dyDescent="0.2">
      <c r="A109" s="291"/>
      <c r="C109" s="581" t="str">
        <f>'T1'!$G$31</f>
        <v>Atenção!</v>
      </c>
      <c r="D109" s="582"/>
      <c r="E109" s="575" t="str">
        <f>'T2'!$A$48</f>
        <v>Pagamento a favor de:    LISBOA-FEIRAS CONGRESSOS E EVENTOS   (referência)</v>
      </c>
      <c r="F109" s="575"/>
      <c r="G109" s="575"/>
      <c r="H109" s="575"/>
      <c r="I109" s="575"/>
      <c r="J109" s="575"/>
      <c r="K109" s="575"/>
      <c r="L109" s="575"/>
      <c r="M109" s="575"/>
      <c r="N109" s="317" t="str">
        <f>'T1'!$A$2</f>
        <v>EXPODENTÁRIA 2024</v>
      </c>
      <c r="O109" s="264"/>
      <c r="P109" s="264"/>
      <c r="Q109" s="265"/>
      <c r="R109" s="74"/>
      <c r="S109" s="538"/>
      <c r="U109" s="131"/>
      <c r="X109" s="410">
        <v>963</v>
      </c>
      <c r="Y109" s="411">
        <v>963</v>
      </c>
      <c r="Z109" s="377">
        <f t="shared" si="15"/>
        <v>0</v>
      </c>
      <c r="AA109" s="377">
        <f t="shared" si="14"/>
        <v>0</v>
      </c>
      <c r="AJ109" s="378"/>
      <c r="AK109" s="378"/>
      <c r="AL109" s="378"/>
      <c r="AM109" s="378"/>
      <c r="AN109" s="378"/>
      <c r="AO109" s="378"/>
      <c r="AP109" s="378"/>
      <c r="AQ109" s="378"/>
      <c r="AR109" s="378"/>
      <c r="AW109" s="523"/>
    </row>
    <row r="110" spans="1:49" ht="12.75" x14ac:dyDescent="0.2">
      <c r="A110" s="291"/>
      <c r="C110" s="583"/>
      <c r="D110" s="584"/>
      <c r="E110" s="563" t="s">
        <v>433</v>
      </c>
      <c r="F110" s="563"/>
      <c r="G110" s="563"/>
      <c r="H110" s="563"/>
      <c r="I110" s="563"/>
      <c r="J110" s="563"/>
      <c r="K110" s="563"/>
      <c r="L110" s="563"/>
      <c r="M110" s="563"/>
      <c r="N110" s="563"/>
      <c r="O110" s="563"/>
      <c r="P110" s="563"/>
      <c r="Q110" s="564"/>
      <c r="R110" s="273"/>
      <c r="S110" s="538"/>
      <c r="T110" s="529"/>
      <c r="U110" s="131"/>
      <c r="X110" s="410">
        <v>972</v>
      </c>
      <c r="Y110" s="411">
        <v>972</v>
      </c>
      <c r="Z110" s="377">
        <f t="shared" si="15"/>
        <v>0</v>
      </c>
      <c r="AA110" s="377">
        <f t="shared" si="14"/>
        <v>0</v>
      </c>
      <c r="AJ110" s="378"/>
      <c r="AK110" s="378"/>
      <c r="AL110" s="378"/>
      <c r="AM110" s="378"/>
      <c r="AN110" s="378"/>
      <c r="AO110" s="378"/>
      <c r="AP110" s="378"/>
      <c r="AQ110" s="378"/>
      <c r="AR110" s="378"/>
      <c r="AW110" s="523"/>
    </row>
    <row r="111" spans="1:49" ht="12.6" customHeight="1" thickBot="1" x14ac:dyDescent="0.25">
      <c r="A111" s="291"/>
      <c r="C111" s="583"/>
      <c r="D111" s="584"/>
      <c r="E111" s="563" t="s">
        <v>434</v>
      </c>
      <c r="F111" s="563"/>
      <c r="G111" s="563"/>
      <c r="H111" s="563"/>
      <c r="I111" s="563"/>
      <c r="J111" s="563"/>
      <c r="K111" s="563"/>
      <c r="L111" s="563"/>
      <c r="M111" s="563"/>
      <c r="N111" s="563"/>
      <c r="O111" s="563"/>
      <c r="P111" s="563"/>
      <c r="Q111" s="564"/>
      <c r="R111" s="236"/>
      <c r="S111" s="538"/>
      <c r="T111" s="529"/>
      <c r="U111" s="131"/>
      <c r="X111" s="410">
        <v>981</v>
      </c>
      <c r="Y111" s="411">
        <v>981</v>
      </c>
      <c r="Z111" s="377">
        <f t="shared" si="15"/>
        <v>0</v>
      </c>
      <c r="AA111" s="377">
        <f t="shared" si="14"/>
        <v>0</v>
      </c>
      <c r="AB111" s="378"/>
      <c r="AJ111" s="378"/>
      <c r="AK111" s="378"/>
      <c r="AL111" s="378"/>
      <c r="AM111" s="378"/>
      <c r="AN111" s="378"/>
      <c r="AO111" s="378"/>
      <c r="AP111" s="378"/>
      <c r="AQ111" s="378"/>
      <c r="AR111" s="378"/>
      <c r="AW111" s="523"/>
    </row>
    <row r="112" spans="1:49" ht="12.6" customHeight="1" x14ac:dyDescent="0.2">
      <c r="A112" s="291"/>
      <c r="C112" s="583"/>
      <c r="D112" s="584"/>
      <c r="E112" s="599" t="s">
        <v>569</v>
      </c>
      <c r="F112" s="599"/>
      <c r="G112" s="599"/>
      <c r="H112" s="599"/>
      <c r="I112" s="599"/>
      <c r="J112" s="599"/>
      <c r="K112" s="590" t="s">
        <v>570</v>
      </c>
      <c r="L112" s="590"/>
      <c r="M112" s="590"/>
      <c r="N112" s="590"/>
      <c r="O112" s="590"/>
      <c r="P112" s="590"/>
      <c r="Q112" s="591"/>
      <c r="R112" s="273"/>
      <c r="S112" s="538"/>
      <c r="T112" s="529"/>
      <c r="U112" s="131"/>
      <c r="X112" s="410">
        <v>990</v>
      </c>
      <c r="Y112" s="411">
        <v>990</v>
      </c>
      <c r="Z112" s="377">
        <f t="shared" si="15"/>
        <v>0</v>
      </c>
      <c r="AA112" s="377">
        <f t="shared" si="14"/>
        <v>0</v>
      </c>
      <c r="AB112" s="378"/>
      <c r="AJ112" s="378"/>
      <c r="AK112" s="378"/>
      <c r="AL112" s="378"/>
      <c r="AM112" s="378"/>
      <c r="AN112" s="378"/>
      <c r="AO112" s="378"/>
      <c r="AP112" s="378"/>
      <c r="AQ112" s="378"/>
      <c r="AR112" s="378"/>
      <c r="AW112" s="523"/>
    </row>
    <row r="113" spans="1:50" ht="12.75" x14ac:dyDescent="0.2">
      <c r="A113" s="291"/>
      <c r="C113" s="583"/>
      <c r="D113" s="584"/>
      <c r="E113" s="567" t="str">
        <f>'T2'!$A$63</f>
        <v>(os dados recolhidos são facultados pelo titular no quadro das obrigações contratuais com a Lisboa-FCE e serão mantidos enquanto durar tal relação e para esse efeito)</v>
      </c>
      <c r="F113" s="567"/>
      <c r="G113" s="567"/>
      <c r="H113" s="567"/>
      <c r="I113" s="567"/>
      <c r="J113" s="567"/>
      <c r="K113" s="567"/>
      <c r="L113" s="567"/>
      <c r="M113" s="567"/>
      <c r="N113" s="567"/>
      <c r="O113" s="567"/>
      <c r="P113" s="567"/>
      <c r="Q113" s="568"/>
      <c r="R113" s="273"/>
      <c r="S113" s="538"/>
      <c r="T113" s="21"/>
      <c r="X113" s="539">
        <v>999</v>
      </c>
      <c r="Y113" s="411">
        <v>999</v>
      </c>
      <c r="Z113" s="377">
        <f t="shared" si="15"/>
        <v>0</v>
      </c>
      <c r="AA113" s="377">
        <f t="shared" si="14"/>
        <v>0</v>
      </c>
      <c r="AB113" s="378"/>
      <c r="AJ113" s="378"/>
      <c r="AK113" s="378"/>
      <c r="AL113" s="378"/>
      <c r="AM113" s="378"/>
      <c r="AN113" s="378"/>
      <c r="AO113" s="378"/>
      <c r="AP113" s="378"/>
      <c r="AQ113" s="378"/>
      <c r="AR113" s="378"/>
      <c r="AW113" s="523"/>
    </row>
    <row r="114" spans="1:50" ht="12.6" customHeight="1" thickBot="1" x14ac:dyDescent="0.25">
      <c r="A114" s="291"/>
      <c r="C114" s="593"/>
      <c r="D114" s="594"/>
      <c r="E114" s="569"/>
      <c r="F114" s="569"/>
      <c r="G114" s="569"/>
      <c r="H114" s="569"/>
      <c r="I114" s="569"/>
      <c r="J114" s="569"/>
      <c r="K114" s="569"/>
      <c r="L114" s="569"/>
      <c r="M114" s="569"/>
      <c r="N114" s="569"/>
      <c r="O114" s="569"/>
      <c r="P114" s="569"/>
      <c r="Q114" s="570"/>
      <c r="R114" s="273"/>
      <c r="S114" s="538"/>
      <c r="T114" s="529"/>
      <c r="Y114" s="6"/>
      <c r="Z114" s="6"/>
      <c r="AA114" s="6"/>
      <c r="AB114" s="378"/>
      <c r="AJ114" s="378"/>
      <c r="AK114" s="378"/>
      <c r="AL114" s="378"/>
      <c r="AM114" s="378"/>
      <c r="AN114" s="378"/>
      <c r="AO114" s="378"/>
      <c r="AP114" s="378"/>
      <c r="AQ114" s="378"/>
      <c r="AR114" s="378"/>
      <c r="AW114" s="523"/>
    </row>
    <row r="115" spans="1:50" ht="12.6" customHeight="1" x14ac:dyDescent="0.2">
      <c r="A115" s="291"/>
      <c r="B115" s="68"/>
      <c r="C115" s="67"/>
      <c r="D115" s="17"/>
      <c r="E115" s="17"/>
      <c r="F115" s="17"/>
      <c r="G115" s="17"/>
      <c r="H115" s="15"/>
      <c r="I115" s="175"/>
      <c r="J115" s="175"/>
      <c r="K115" s="23"/>
      <c r="L115" s="23"/>
      <c r="M115" s="23"/>
      <c r="N115" s="22"/>
      <c r="O115" s="22"/>
      <c r="P115" s="18"/>
      <c r="Q115" s="15"/>
      <c r="R115" s="15"/>
      <c r="S115" s="538"/>
      <c r="T115" s="529"/>
      <c r="Y115" s="6"/>
      <c r="Z115" s="6"/>
      <c r="AA115" s="6"/>
      <c r="AB115" s="378"/>
      <c r="AJ115" s="378"/>
      <c r="AK115" s="378"/>
      <c r="AL115" s="378"/>
      <c r="AM115" s="378"/>
      <c r="AN115" s="378"/>
      <c r="AO115" s="378"/>
      <c r="AP115" s="378"/>
      <c r="AQ115" s="378"/>
      <c r="AR115" s="378"/>
      <c r="AW115" s="523"/>
    </row>
    <row r="116" spans="1:50" ht="12.6" customHeight="1" x14ac:dyDescent="0.2">
      <c r="A116" s="291"/>
      <c r="B116" s="68"/>
      <c r="C116" s="67"/>
      <c r="D116" s="17"/>
      <c r="E116" s="17"/>
      <c r="F116" s="17"/>
      <c r="G116" s="17"/>
      <c r="H116" s="15"/>
      <c r="I116" s="175"/>
      <c r="J116" s="175"/>
      <c r="K116" s="23"/>
      <c r="L116" s="23"/>
      <c r="M116" s="23"/>
      <c r="N116" s="22"/>
      <c r="O116" s="22"/>
      <c r="P116" s="18"/>
      <c r="Q116" s="15"/>
      <c r="R116" s="15"/>
      <c r="S116" s="538"/>
      <c r="T116" s="529"/>
      <c r="Y116" s="6"/>
      <c r="Z116" s="6"/>
      <c r="AA116" s="6"/>
      <c r="AB116" s="378"/>
      <c r="AJ116" s="378"/>
      <c r="AK116" s="378"/>
      <c r="AL116" s="378"/>
      <c r="AM116" s="378"/>
      <c r="AN116" s="378"/>
      <c r="AO116" s="378"/>
      <c r="AP116" s="378"/>
      <c r="AW116" s="523"/>
    </row>
    <row r="117" spans="1:50" ht="12.6" customHeight="1" x14ac:dyDescent="0.2">
      <c r="A117" s="292"/>
      <c r="B117" s="68"/>
      <c r="C117" s="589" t="str">
        <f>'T1'!$E$6</f>
        <v>Assinatura:</v>
      </c>
      <c r="D117" s="589"/>
      <c r="E117" s="559"/>
      <c r="F117" s="559"/>
      <c r="G117" s="559"/>
      <c r="H117" s="559"/>
      <c r="I117" s="559"/>
      <c r="J117" s="559"/>
      <c r="K117" s="559"/>
      <c r="L117" s="559"/>
      <c r="M117" s="5"/>
      <c r="N117" s="252" t="str">
        <f>'T1'!$B$17</f>
        <v>Data:</v>
      </c>
      <c r="O117" s="601"/>
      <c r="P117" s="601"/>
      <c r="Q117" s="601"/>
      <c r="R117" s="5"/>
      <c r="S117" s="451"/>
      <c r="T117" s="529"/>
      <c r="AB117" s="378"/>
      <c r="AJ117" s="378"/>
      <c r="AK117" s="378"/>
      <c r="AL117" s="378"/>
      <c r="AM117" s="378"/>
      <c r="AN117" s="378"/>
      <c r="AO117" s="378"/>
      <c r="AP117" s="378"/>
      <c r="AW117" s="523"/>
    </row>
    <row r="118" spans="1:50" ht="12.6" customHeight="1" x14ac:dyDescent="0.2">
      <c r="A118" s="292"/>
      <c r="B118" s="68"/>
      <c r="C118" s="252"/>
      <c r="D118" s="252"/>
      <c r="E118" s="252"/>
      <c r="F118" s="252"/>
      <c r="G118" s="252"/>
      <c r="H118" s="252"/>
      <c r="I118" s="252"/>
      <c r="J118" s="252"/>
      <c r="K118" s="252"/>
      <c r="L118" s="252"/>
      <c r="M118" s="252"/>
      <c r="N118" s="252"/>
      <c r="O118" s="252"/>
      <c r="P118" s="252"/>
      <c r="Q118" s="252"/>
      <c r="R118" s="252"/>
      <c r="S118" s="451"/>
      <c r="T118" s="21"/>
      <c r="AB118" s="378"/>
      <c r="AW118" s="523"/>
    </row>
    <row r="119" spans="1:50" thickBot="1" x14ac:dyDescent="0.25">
      <c r="A119" s="292"/>
      <c r="B119" s="5"/>
      <c r="C119" s="123"/>
      <c r="D119" s="5"/>
      <c r="E119" s="20"/>
      <c r="F119" s="20"/>
      <c r="G119" s="252"/>
      <c r="H119" s="252"/>
      <c r="J119" s="252"/>
      <c r="K119" s="19"/>
      <c r="L119" s="19"/>
      <c r="M119" s="14"/>
      <c r="N119" s="19"/>
      <c r="O119" s="19"/>
      <c r="P119" s="21"/>
      <c r="Q119" s="21"/>
      <c r="R119" s="5"/>
      <c r="S119" s="451"/>
      <c r="AB119" s="378"/>
      <c r="AW119" s="523"/>
    </row>
    <row r="120" spans="1:50" ht="11.25" x14ac:dyDescent="0.2">
      <c r="A120" s="292"/>
      <c r="C120" s="581" t="str">
        <f>'T1'!$C$20</f>
        <v>Enviar para:</v>
      </c>
      <c r="D120" s="582"/>
      <c r="E120" s="302" t="s">
        <v>564</v>
      </c>
      <c r="F120" s="302"/>
      <c r="G120" s="302"/>
      <c r="H120" s="302"/>
      <c r="I120" s="302"/>
      <c r="J120" s="302"/>
      <c r="K120" s="302"/>
      <c r="L120" s="275"/>
      <c r="M120" s="14"/>
      <c r="N120" s="19"/>
      <c r="O120" s="19"/>
      <c r="P120" s="21"/>
      <c r="Q120" s="21"/>
      <c r="R120" s="5"/>
      <c r="S120" s="451"/>
      <c r="T120" s="6"/>
      <c r="AB120" s="378"/>
      <c r="AW120" s="523"/>
    </row>
    <row r="121" spans="1:50" x14ac:dyDescent="0.2">
      <c r="A121" s="293"/>
      <c r="C121" s="583"/>
      <c r="D121" s="584"/>
      <c r="E121" s="267" t="s">
        <v>565</v>
      </c>
      <c r="F121" s="303" t="s">
        <v>566</v>
      </c>
      <c r="G121" s="268"/>
      <c r="H121" s="304"/>
      <c r="I121" s="305"/>
      <c r="J121" s="305"/>
      <c r="K121" s="305"/>
      <c r="L121" s="274"/>
      <c r="M121" s="13"/>
      <c r="N121" s="37"/>
      <c r="O121" s="38"/>
      <c r="P121" s="39"/>
      <c r="Q121" s="39"/>
      <c r="R121" s="74"/>
      <c r="S121" s="540"/>
      <c r="T121" s="416"/>
      <c r="AB121" s="378"/>
      <c r="AW121" s="523"/>
    </row>
    <row r="122" spans="1:50" s="5" customFormat="1" ht="11.45" customHeight="1" x14ac:dyDescent="0.2">
      <c r="A122" s="293"/>
      <c r="B122" s="37"/>
      <c r="C122" s="583"/>
      <c r="D122" s="584"/>
      <c r="E122" s="266" t="s">
        <v>567</v>
      </c>
      <c r="F122" s="266"/>
      <c r="G122" s="266"/>
      <c r="H122" s="266"/>
      <c r="I122" s="266"/>
      <c r="J122" s="266"/>
      <c r="K122" s="266"/>
      <c r="L122" s="274"/>
      <c r="M122" s="13"/>
      <c r="N122" s="37"/>
      <c r="O122" s="38"/>
      <c r="P122" s="39"/>
      <c r="Q122" s="39"/>
      <c r="R122" s="74"/>
      <c r="S122" s="540"/>
      <c r="T122" s="541"/>
      <c r="U122" s="378"/>
      <c r="V122" s="6"/>
      <c r="W122" s="6"/>
      <c r="X122" s="6"/>
      <c r="Y122" s="131"/>
      <c r="Z122" s="131"/>
      <c r="AA122" s="131"/>
      <c r="AB122" s="378"/>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523"/>
      <c r="AX122" s="2"/>
    </row>
    <row r="123" spans="1:50" s="5" customFormat="1" ht="11.45" customHeight="1" thickBot="1" x14ac:dyDescent="0.25">
      <c r="A123" s="294"/>
      <c r="B123" s="298"/>
      <c r="C123" s="585"/>
      <c r="D123" s="586"/>
      <c r="E123" s="297" t="s">
        <v>568</v>
      </c>
      <c r="F123" s="297"/>
      <c r="G123" s="297"/>
      <c r="H123" s="295" t="s">
        <v>30</v>
      </c>
      <c r="I123" s="296"/>
      <c r="J123" s="301"/>
      <c r="K123" s="587" t="s">
        <v>165</v>
      </c>
      <c r="L123" s="588"/>
      <c r="M123" s="306"/>
      <c r="N123" s="306"/>
      <c r="O123" s="299"/>
      <c r="P123" s="300"/>
      <c r="Q123" s="300"/>
      <c r="R123" s="297"/>
      <c r="S123" s="542"/>
      <c r="T123" s="541"/>
      <c r="U123" s="378"/>
      <c r="V123" s="6"/>
      <c r="W123" s="6"/>
      <c r="X123" s="6"/>
      <c r="Y123" s="131"/>
      <c r="Z123" s="131"/>
      <c r="AA123" s="131"/>
      <c r="AB123" s="378"/>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523"/>
      <c r="AX123" s="2"/>
    </row>
    <row r="124" spans="1:50" s="5" customFormat="1" ht="11.45" customHeight="1" thickTop="1" x14ac:dyDescent="0.2">
      <c r="A124" s="108"/>
      <c r="B124" s="37"/>
      <c r="C124" s="29"/>
      <c r="D124" s="6"/>
      <c r="E124" s="6"/>
      <c r="F124" s="6"/>
      <c r="G124" s="6"/>
      <c r="H124" s="6"/>
      <c r="I124" s="6"/>
      <c r="J124" s="12"/>
      <c r="K124" s="6"/>
      <c r="L124" s="6"/>
      <c r="M124" s="6"/>
      <c r="N124" s="6"/>
      <c r="O124" s="6"/>
      <c r="P124" s="6"/>
      <c r="Q124" s="6"/>
      <c r="R124" s="6"/>
      <c r="S124" s="6"/>
      <c r="T124" s="121"/>
      <c r="U124" s="378"/>
      <c r="V124" s="6"/>
      <c r="W124" s="6"/>
      <c r="X124" s="6"/>
      <c r="Y124" s="131"/>
      <c r="Z124" s="131"/>
      <c r="AA124" s="131"/>
      <c r="AB124" s="378"/>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523"/>
      <c r="AX124" s="2"/>
    </row>
    <row r="125" spans="1:50" s="5" customFormat="1" x14ac:dyDescent="0.2">
      <c r="A125" s="108"/>
      <c r="B125" s="37"/>
      <c r="C125" s="29"/>
      <c r="D125" s="6"/>
      <c r="E125" s="6"/>
      <c r="F125" s="6"/>
      <c r="G125" s="6"/>
      <c r="H125" s="6"/>
      <c r="I125" s="6"/>
      <c r="J125" s="116"/>
      <c r="K125" s="6"/>
      <c r="L125" s="6"/>
      <c r="M125" s="6"/>
      <c r="N125" s="6"/>
      <c r="O125" s="6"/>
      <c r="P125" s="6"/>
      <c r="Q125" s="6"/>
      <c r="R125" s="6"/>
      <c r="S125" s="6"/>
      <c r="T125" s="121"/>
      <c r="U125" s="378"/>
      <c r="V125" s="6"/>
      <c r="W125" s="6"/>
      <c r="X125" s="6"/>
      <c r="Y125" s="131"/>
      <c r="Z125" s="131"/>
      <c r="AA125" s="131"/>
      <c r="AB125" s="378"/>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523"/>
      <c r="AX125" s="2"/>
    </row>
    <row r="126" spans="1:50" s="5" customFormat="1" x14ac:dyDescent="0.2">
      <c r="A126" s="108"/>
      <c r="B126" s="37"/>
      <c r="C126" s="124"/>
      <c r="D126" s="108"/>
      <c r="E126" s="108"/>
      <c r="F126" s="108"/>
      <c r="G126" s="108"/>
      <c r="H126" s="6"/>
      <c r="L126" s="108"/>
      <c r="M126" s="6"/>
      <c r="N126" s="108"/>
      <c r="O126" s="108"/>
      <c r="P126" s="108"/>
      <c r="Q126" s="108"/>
      <c r="R126" s="108"/>
      <c r="S126" s="6"/>
      <c r="T126" s="121"/>
      <c r="U126" s="378"/>
      <c r="V126" s="6"/>
      <c r="W126" s="6"/>
      <c r="X126" s="6"/>
      <c r="Y126" s="131"/>
      <c r="Z126" s="131"/>
      <c r="AA126" s="131"/>
      <c r="AB126" s="378"/>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523"/>
      <c r="AX126" s="2"/>
    </row>
    <row r="127" spans="1:50" ht="11.45" customHeight="1" x14ac:dyDescent="0.2">
      <c r="AB127" s="378"/>
      <c r="AW127" s="523"/>
    </row>
    <row r="128" spans="1:50" ht="11.45" customHeight="1" x14ac:dyDescent="0.25">
      <c r="D128" s="125"/>
      <c r="AB128" s="378"/>
      <c r="AW128" s="523"/>
    </row>
    <row r="129" spans="1:51" ht="11.45" customHeight="1" x14ac:dyDescent="0.2">
      <c r="AB129" s="378"/>
      <c r="AW129" s="523"/>
    </row>
    <row r="130" spans="1:51" ht="11.45" customHeight="1" x14ac:dyDescent="0.2">
      <c r="AB130" s="378"/>
      <c r="AW130" s="523"/>
    </row>
    <row r="131" spans="1:51" ht="11.45" customHeight="1" x14ac:dyDescent="0.2">
      <c r="AB131" s="378"/>
      <c r="AW131" s="523"/>
    </row>
    <row r="132" spans="1:51" s="15" customFormat="1" ht="11.45" customHeight="1" x14ac:dyDescent="0.2">
      <c r="A132" s="108"/>
      <c r="B132" s="37"/>
      <c r="C132" s="29"/>
      <c r="D132" s="6"/>
      <c r="E132" s="6"/>
      <c r="F132" s="6"/>
      <c r="G132" s="6"/>
      <c r="H132" s="6"/>
      <c r="I132" s="6"/>
      <c r="J132" s="116"/>
      <c r="K132" s="6"/>
      <c r="L132" s="6"/>
      <c r="M132" s="6"/>
      <c r="N132" s="6"/>
      <c r="O132" s="6"/>
      <c r="P132" s="6"/>
      <c r="Q132" s="6"/>
      <c r="R132" s="6"/>
      <c r="S132" s="6"/>
      <c r="T132" s="121"/>
      <c r="U132" s="378"/>
      <c r="V132" s="6"/>
      <c r="W132" s="6"/>
      <c r="X132" s="6"/>
      <c r="Y132" s="131"/>
      <c r="Z132" s="131"/>
      <c r="AA132" s="131"/>
      <c r="AB132" s="378"/>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523"/>
      <c r="AX132" s="2"/>
      <c r="AY132" s="20"/>
    </row>
    <row r="133" spans="1:51" s="15" customFormat="1" ht="11.45" customHeight="1" x14ac:dyDescent="0.2">
      <c r="A133" s="108"/>
      <c r="B133" s="37"/>
      <c r="C133" s="29"/>
      <c r="D133" s="6"/>
      <c r="E133" s="6"/>
      <c r="F133" s="6"/>
      <c r="G133" s="6"/>
      <c r="H133" s="6"/>
      <c r="I133" s="6"/>
      <c r="J133" s="116"/>
      <c r="K133" s="6"/>
      <c r="L133" s="6"/>
      <c r="M133" s="6"/>
      <c r="N133" s="6"/>
      <c r="O133" s="6"/>
      <c r="P133" s="6"/>
      <c r="Q133" s="6"/>
      <c r="R133" s="6"/>
      <c r="S133" s="6"/>
      <c r="T133" s="121"/>
      <c r="U133" s="378"/>
      <c r="V133" s="6"/>
      <c r="W133" s="6"/>
      <c r="X133" s="6"/>
      <c r="Y133" s="131"/>
      <c r="Z133" s="131"/>
      <c r="AA133" s="131"/>
      <c r="AB133" s="378"/>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523"/>
      <c r="AX133" s="2"/>
      <c r="AY133" s="20"/>
    </row>
    <row r="134" spans="1:51" s="15" customFormat="1" ht="11.45" customHeight="1" x14ac:dyDescent="0.2">
      <c r="A134" s="108"/>
      <c r="B134" s="37"/>
      <c r="C134" s="29"/>
      <c r="D134" s="6"/>
      <c r="E134" s="6"/>
      <c r="F134" s="6"/>
      <c r="G134" s="6"/>
      <c r="H134" s="6"/>
      <c r="I134" s="6"/>
      <c r="J134" s="116"/>
      <c r="K134" s="6"/>
      <c r="L134" s="6"/>
      <c r="M134" s="6"/>
      <c r="N134" s="6"/>
      <c r="O134" s="6"/>
      <c r="P134" s="6"/>
      <c r="Q134" s="6"/>
      <c r="R134" s="6"/>
      <c r="S134" s="6"/>
      <c r="T134" s="121"/>
      <c r="U134" s="378"/>
      <c r="V134" s="6"/>
      <c r="W134" s="6"/>
      <c r="X134" s="6"/>
      <c r="Y134" s="131"/>
      <c r="Z134" s="131"/>
      <c r="AA134" s="131"/>
      <c r="AB134" s="378"/>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523"/>
      <c r="AX134" s="2"/>
      <c r="AY134" s="20"/>
    </row>
    <row r="135" spans="1:51" s="15" customFormat="1" ht="11.45" customHeight="1" x14ac:dyDescent="0.2">
      <c r="A135" s="108"/>
      <c r="B135" s="37"/>
      <c r="C135" s="29"/>
      <c r="D135" s="6"/>
      <c r="E135" s="6"/>
      <c r="F135" s="6"/>
      <c r="G135" s="6"/>
      <c r="H135" s="6"/>
      <c r="I135" s="6"/>
      <c r="J135" s="116"/>
      <c r="K135" s="6"/>
      <c r="L135" s="6"/>
      <c r="M135" s="6"/>
      <c r="N135" s="6"/>
      <c r="O135" s="6"/>
      <c r="P135" s="6"/>
      <c r="Q135" s="6"/>
      <c r="R135" s="6"/>
      <c r="S135" s="6"/>
      <c r="T135" s="121"/>
      <c r="U135" s="378"/>
      <c r="V135" s="6"/>
      <c r="W135" s="6"/>
      <c r="X135" s="6"/>
      <c r="Y135" s="131"/>
      <c r="Z135" s="131"/>
      <c r="AA135" s="131"/>
      <c r="AB135" s="378"/>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523"/>
      <c r="AX135" s="2"/>
      <c r="AY135" s="20"/>
    </row>
    <row r="136" spans="1:51" s="15" customFormat="1" ht="11.45" customHeight="1" x14ac:dyDescent="0.2">
      <c r="A136" s="108"/>
      <c r="B136" s="37"/>
      <c r="C136" s="29"/>
      <c r="D136" s="6"/>
      <c r="E136" s="6"/>
      <c r="F136" s="6"/>
      <c r="G136" s="6"/>
      <c r="H136" s="6"/>
      <c r="I136" s="6"/>
      <c r="J136" s="116"/>
      <c r="K136" s="6"/>
      <c r="L136" s="6"/>
      <c r="M136" s="6"/>
      <c r="N136" s="6"/>
      <c r="O136" s="6"/>
      <c r="P136" s="6"/>
      <c r="Q136" s="6"/>
      <c r="R136" s="6"/>
      <c r="S136" s="6"/>
      <c r="T136" s="121"/>
      <c r="U136" s="378"/>
      <c r="V136" s="6"/>
      <c r="W136" s="6"/>
      <c r="X136" s="6"/>
      <c r="Y136" s="131"/>
      <c r="Z136" s="131"/>
      <c r="AA136" s="131"/>
      <c r="AB136" s="378"/>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523"/>
      <c r="AX136" s="2"/>
      <c r="AY136" s="20"/>
    </row>
    <row r="137" spans="1:51" s="15" customFormat="1" ht="11.45" customHeight="1" x14ac:dyDescent="0.2">
      <c r="A137" s="108"/>
      <c r="B137" s="37"/>
      <c r="C137" s="29"/>
      <c r="D137" s="6"/>
      <c r="E137" s="6"/>
      <c r="F137" s="6"/>
      <c r="G137" s="6"/>
      <c r="H137" s="6"/>
      <c r="I137" s="6"/>
      <c r="J137" s="116"/>
      <c r="K137" s="6"/>
      <c r="L137" s="6"/>
      <c r="M137" s="6"/>
      <c r="N137" s="6"/>
      <c r="O137" s="6"/>
      <c r="P137" s="6"/>
      <c r="Q137" s="6"/>
      <c r="R137" s="6"/>
      <c r="S137" s="6"/>
      <c r="T137" s="121"/>
      <c r="U137" s="378"/>
      <c r="V137" s="6"/>
      <c r="W137" s="6"/>
      <c r="X137" s="6"/>
      <c r="Y137" s="131"/>
      <c r="Z137" s="131"/>
      <c r="AA137" s="131"/>
      <c r="AB137" s="378"/>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523"/>
      <c r="AX137" s="2"/>
      <c r="AY137" s="20"/>
    </row>
    <row r="138" spans="1:51" s="15" customFormat="1" ht="11.45" customHeight="1" x14ac:dyDescent="0.2">
      <c r="A138" s="108"/>
      <c r="B138" s="37"/>
      <c r="C138" s="29"/>
      <c r="D138" s="6"/>
      <c r="E138" s="6"/>
      <c r="F138" s="6"/>
      <c r="G138" s="6"/>
      <c r="H138" s="6"/>
      <c r="I138" s="6"/>
      <c r="J138" s="116"/>
      <c r="K138" s="6"/>
      <c r="L138" s="6"/>
      <c r="M138" s="6"/>
      <c r="N138" s="6"/>
      <c r="O138" s="6"/>
      <c r="P138" s="6"/>
      <c r="Q138" s="6"/>
      <c r="R138" s="6"/>
      <c r="S138" s="6"/>
      <c r="T138" s="121"/>
      <c r="U138" s="378"/>
      <c r="V138" s="6"/>
      <c r="W138" s="6"/>
      <c r="X138" s="6"/>
      <c r="Y138" s="131"/>
      <c r="Z138" s="131"/>
      <c r="AA138" s="131"/>
      <c r="AB138" s="378"/>
      <c r="AC138" s="131"/>
      <c r="AD138" s="131"/>
      <c r="AE138" s="131"/>
      <c r="AF138" s="131"/>
      <c r="AG138" s="131"/>
      <c r="AH138" s="131"/>
      <c r="AI138" s="131"/>
      <c r="AJ138" s="131"/>
      <c r="AK138" s="131"/>
      <c r="AL138" s="131"/>
      <c r="AM138" s="131"/>
      <c r="AN138" s="131"/>
      <c r="AO138" s="131"/>
      <c r="AP138" s="131"/>
      <c r="AQ138" s="131"/>
      <c r="AR138" s="131"/>
      <c r="AS138" s="131"/>
      <c r="AT138" s="131"/>
      <c r="AU138" s="131"/>
      <c r="AV138" s="131"/>
      <c r="AW138" s="523"/>
      <c r="AX138" s="2"/>
      <c r="AY138" s="20"/>
    </row>
    <row r="139" spans="1:51" s="15" customFormat="1" ht="11.45" customHeight="1" x14ac:dyDescent="0.2">
      <c r="A139" s="108"/>
      <c r="B139" s="37"/>
      <c r="C139" s="29"/>
      <c r="D139" s="6"/>
      <c r="E139" s="6"/>
      <c r="F139" s="6"/>
      <c r="G139" s="6"/>
      <c r="H139" s="6"/>
      <c r="I139" s="6"/>
      <c r="J139" s="116"/>
      <c r="K139" s="6"/>
      <c r="L139" s="6"/>
      <c r="M139" s="6"/>
      <c r="N139" s="6"/>
      <c r="O139" s="6"/>
      <c r="P139" s="6"/>
      <c r="Q139" s="6"/>
      <c r="R139" s="6"/>
      <c r="S139" s="6"/>
      <c r="T139" s="121"/>
      <c r="U139" s="378"/>
      <c r="V139" s="6"/>
      <c r="W139" s="6"/>
      <c r="X139" s="6"/>
      <c r="Y139" s="131"/>
      <c r="Z139" s="131"/>
      <c r="AA139" s="131"/>
      <c r="AB139" s="378"/>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523"/>
      <c r="AX139" s="2"/>
      <c r="AY139" s="20"/>
    </row>
    <row r="140" spans="1:51" s="15" customFormat="1" ht="11.45" customHeight="1" x14ac:dyDescent="0.2">
      <c r="A140" s="108"/>
      <c r="B140" s="37"/>
      <c r="C140" s="29"/>
      <c r="D140" s="6"/>
      <c r="E140" s="6"/>
      <c r="F140" s="6"/>
      <c r="G140" s="6"/>
      <c r="H140" s="6"/>
      <c r="I140" s="6"/>
      <c r="J140" s="116"/>
      <c r="K140" s="6"/>
      <c r="L140" s="6"/>
      <c r="M140" s="6"/>
      <c r="N140" s="6"/>
      <c r="O140" s="6"/>
      <c r="P140" s="6"/>
      <c r="Q140" s="6"/>
      <c r="R140" s="6"/>
      <c r="S140" s="6"/>
      <c r="T140" s="121"/>
      <c r="U140" s="378"/>
      <c r="V140" s="6"/>
      <c r="W140" s="6"/>
      <c r="X140" s="6"/>
      <c r="Y140" s="131"/>
      <c r="Z140" s="131"/>
      <c r="AA140" s="131"/>
      <c r="AB140" s="378"/>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523"/>
      <c r="AX140" s="2"/>
      <c r="AY140" s="20"/>
    </row>
    <row r="141" spans="1:51" s="5" customFormat="1" ht="11.45" customHeight="1" x14ac:dyDescent="0.2">
      <c r="A141" s="108"/>
      <c r="B141" s="37"/>
      <c r="C141" s="29"/>
      <c r="D141" s="6"/>
      <c r="E141" s="6"/>
      <c r="F141" s="6"/>
      <c r="G141" s="6"/>
      <c r="H141" s="6"/>
      <c r="I141" s="6"/>
      <c r="J141" s="116"/>
      <c r="K141" s="6"/>
      <c r="L141" s="6"/>
      <c r="M141" s="6"/>
      <c r="N141" s="6"/>
      <c r="O141" s="6"/>
      <c r="P141" s="6"/>
      <c r="Q141" s="6"/>
      <c r="R141" s="6"/>
      <c r="S141" s="6"/>
      <c r="T141" s="121"/>
      <c r="U141" s="378"/>
      <c r="V141" s="6"/>
      <c r="W141" s="6"/>
      <c r="X141" s="6"/>
      <c r="Y141" s="131"/>
      <c r="Z141" s="131"/>
      <c r="AA141" s="131"/>
      <c r="AB141" s="378"/>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523"/>
      <c r="AX141" s="2"/>
    </row>
    <row r="142" spans="1:51" s="5" customFormat="1" ht="11.45" customHeight="1" x14ac:dyDescent="0.2">
      <c r="A142" s="108"/>
      <c r="B142" s="37"/>
      <c r="C142" s="29"/>
      <c r="D142" s="6"/>
      <c r="E142" s="6"/>
      <c r="F142" s="6"/>
      <c r="G142" s="6"/>
      <c r="H142" s="6"/>
      <c r="I142" s="6"/>
      <c r="J142" s="116"/>
      <c r="K142" s="6"/>
      <c r="L142" s="6"/>
      <c r="M142" s="6"/>
      <c r="N142" s="6"/>
      <c r="O142" s="6"/>
      <c r="P142" s="6"/>
      <c r="Q142" s="6"/>
      <c r="R142" s="6"/>
      <c r="S142" s="6"/>
      <c r="T142" s="121"/>
      <c r="U142" s="378"/>
      <c r="V142" s="6"/>
      <c r="W142" s="6"/>
      <c r="X142" s="6"/>
      <c r="Y142" s="131"/>
      <c r="Z142" s="131"/>
      <c r="AA142" s="131"/>
      <c r="AB142" s="378"/>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523"/>
      <c r="AX142" s="2"/>
    </row>
    <row r="143" spans="1:51" s="74" customFormat="1" ht="11.45" customHeight="1" x14ac:dyDescent="0.2">
      <c r="A143" s="108"/>
      <c r="B143" s="37"/>
      <c r="C143" s="29"/>
      <c r="D143" s="6"/>
      <c r="E143" s="6"/>
      <c r="F143" s="6"/>
      <c r="G143" s="6"/>
      <c r="H143" s="6"/>
      <c r="I143" s="6"/>
      <c r="J143" s="116"/>
      <c r="K143" s="6"/>
      <c r="L143" s="6"/>
      <c r="M143" s="6"/>
      <c r="N143" s="6"/>
      <c r="O143" s="6"/>
      <c r="P143" s="6"/>
      <c r="Q143" s="6"/>
      <c r="R143" s="6"/>
      <c r="S143" s="6"/>
      <c r="T143" s="121"/>
      <c r="U143" s="378"/>
      <c r="V143" s="6"/>
      <c r="W143" s="6"/>
      <c r="X143" s="6"/>
      <c r="Y143" s="131"/>
      <c r="Z143" s="131"/>
      <c r="AA143" s="131"/>
      <c r="AB143" s="378"/>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523"/>
      <c r="AX143" s="2"/>
    </row>
    <row r="144" spans="1:51" s="74" customFormat="1" ht="11.45" customHeight="1" x14ac:dyDescent="0.2">
      <c r="A144" s="108"/>
      <c r="B144" s="37"/>
      <c r="C144" s="29"/>
      <c r="D144" s="6"/>
      <c r="E144" s="6"/>
      <c r="F144" s="6"/>
      <c r="G144" s="6"/>
      <c r="H144" s="6"/>
      <c r="I144" s="6"/>
      <c r="J144" s="116"/>
      <c r="K144" s="6"/>
      <c r="L144" s="6"/>
      <c r="M144" s="6"/>
      <c r="N144" s="6"/>
      <c r="O144" s="6"/>
      <c r="P144" s="6"/>
      <c r="Q144" s="6"/>
      <c r="R144" s="6"/>
      <c r="S144" s="6"/>
      <c r="T144" s="121"/>
      <c r="U144" s="378"/>
      <c r="V144" s="6"/>
      <c r="W144" s="6"/>
      <c r="X144" s="6"/>
      <c r="Y144" s="131"/>
      <c r="Z144" s="131"/>
      <c r="AA144" s="131"/>
      <c r="AB144" s="378"/>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523"/>
      <c r="AX144" s="2"/>
    </row>
    <row r="145" spans="1:51" s="74" customFormat="1" ht="11.45" customHeight="1" x14ac:dyDescent="0.2">
      <c r="A145" s="108"/>
      <c r="B145" s="37"/>
      <c r="C145" s="29"/>
      <c r="D145" s="6"/>
      <c r="E145" s="6"/>
      <c r="F145" s="6"/>
      <c r="G145" s="6"/>
      <c r="H145" s="6"/>
      <c r="I145" s="6"/>
      <c r="J145" s="116"/>
      <c r="K145" s="6"/>
      <c r="L145" s="6"/>
      <c r="M145" s="6"/>
      <c r="N145" s="6"/>
      <c r="O145" s="6"/>
      <c r="P145" s="6"/>
      <c r="Q145" s="6"/>
      <c r="R145" s="6"/>
      <c r="S145" s="6"/>
      <c r="T145" s="121"/>
      <c r="U145" s="378"/>
      <c r="V145" s="6"/>
      <c r="W145" s="6"/>
      <c r="X145" s="6"/>
      <c r="Y145" s="131"/>
      <c r="Z145" s="131"/>
      <c r="AA145" s="131"/>
      <c r="AB145" s="378"/>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523"/>
      <c r="AX145" s="2"/>
    </row>
    <row r="146" spans="1:51" ht="11.45" customHeight="1" x14ac:dyDescent="0.2">
      <c r="AB146" s="378"/>
      <c r="AW146" s="523"/>
    </row>
    <row r="147" spans="1:51" ht="11.45" customHeight="1" x14ac:dyDescent="0.2">
      <c r="AB147" s="378"/>
      <c r="AW147" s="523"/>
    </row>
    <row r="148" spans="1:51" s="108" customFormat="1" ht="11.45" customHeight="1" x14ac:dyDescent="0.2">
      <c r="B148" s="37"/>
      <c r="C148" s="29"/>
      <c r="D148" s="6"/>
      <c r="E148" s="6"/>
      <c r="F148" s="6"/>
      <c r="G148" s="6"/>
      <c r="H148" s="6"/>
      <c r="I148" s="6"/>
      <c r="J148" s="116"/>
      <c r="K148" s="6"/>
      <c r="L148" s="6"/>
      <c r="M148" s="6"/>
      <c r="N148" s="6"/>
      <c r="O148" s="6"/>
      <c r="P148" s="6"/>
      <c r="Q148" s="6"/>
      <c r="R148" s="6"/>
      <c r="S148" s="6"/>
      <c r="T148" s="121"/>
      <c r="U148" s="378"/>
      <c r="V148" s="6"/>
      <c r="W148" s="6"/>
      <c r="X148" s="6"/>
      <c r="Y148" s="131"/>
      <c r="Z148" s="131"/>
      <c r="AA148" s="131"/>
      <c r="AB148" s="378"/>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523"/>
      <c r="AX148" s="2"/>
      <c r="AY148" s="136"/>
    </row>
    <row r="149" spans="1:51" ht="11.45" customHeight="1" x14ac:dyDescent="0.2">
      <c r="AB149" s="378"/>
      <c r="AW149" s="523"/>
    </row>
    <row r="150" spans="1:51" ht="11.45" customHeight="1" x14ac:dyDescent="0.2">
      <c r="AB150" s="378"/>
    </row>
    <row r="151" spans="1:51" ht="11.45" customHeight="1" x14ac:dyDescent="0.2">
      <c r="AB151" s="378"/>
    </row>
    <row r="152" spans="1:51" ht="11.45" customHeight="1" x14ac:dyDescent="0.2">
      <c r="AB152" s="378"/>
    </row>
    <row r="153" spans="1:51" ht="11.45" customHeight="1" x14ac:dyDescent="0.2">
      <c r="AB153" s="378"/>
    </row>
    <row r="154" spans="1:51" ht="11.45" customHeight="1" x14ac:dyDescent="0.2">
      <c r="AB154" s="378"/>
    </row>
    <row r="155" spans="1:51" ht="11.45" customHeight="1" x14ac:dyDescent="0.2">
      <c r="AB155" s="378"/>
    </row>
    <row r="156" spans="1:51" ht="11.45" customHeight="1" x14ac:dyDescent="0.2">
      <c r="AB156" s="378"/>
    </row>
    <row r="157" spans="1:51" ht="11.45" customHeight="1" x14ac:dyDescent="0.2">
      <c r="AB157" s="378"/>
    </row>
    <row r="158" spans="1:51" ht="11.45" customHeight="1" x14ac:dyDescent="0.2">
      <c r="AB158" s="378"/>
    </row>
    <row r="159" spans="1:51" ht="11.45" customHeight="1" x14ac:dyDescent="0.2">
      <c r="AB159" s="378"/>
    </row>
    <row r="160" spans="1:51"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sheetData>
  <sheetProtection algorithmName="SHA-512" hashValue="vYNSnut2aCq6M81rKxld6R5pDjE/n1Rjp+hcIy56hgcV1Z2BbXAtjTu8H+n4cJb/LxuuOJg52vpOcQ/3ltGrQQ==" saltValue="sHUHXX9byYloTZljQYg8sg==" spinCount="100000" sheet="1" selectLockedCells="1"/>
  <mergeCells count="76">
    <mergeCell ref="L101:M101"/>
    <mergeCell ref="N101:O101"/>
    <mergeCell ref="E14:G14"/>
    <mergeCell ref="I14:L14"/>
    <mergeCell ref="N14:R14"/>
    <mergeCell ref="E15:R15"/>
    <mergeCell ref="G68:P68"/>
    <mergeCell ref="L34:N34"/>
    <mergeCell ref="E29:G29"/>
    <mergeCell ref="I33:J33"/>
    <mergeCell ref="O33:P33"/>
    <mergeCell ref="K82:N82"/>
    <mergeCell ref="I55:J55"/>
    <mergeCell ref="L56:N56"/>
    <mergeCell ref="L36:N36"/>
    <mergeCell ref="H30:J30"/>
    <mergeCell ref="H38:J38"/>
    <mergeCell ref="L49:N49"/>
    <mergeCell ref="AG1:AH1"/>
    <mergeCell ref="F11:J11"/>
    <mergeCell ref="G12:Q12"/>
    <mergeCell ref="A5:R5"/>
    <mergeCell ref="H1:K1"/>
    <mergeCell ref="K4:L4"/>
    <mergeCell ref="A6:S6"/>
    <mergeCell ref="AE1:AF1"/>
    <mergeCell ref="C7:Q8"/>
    <mergeCell ref="L1:M1"/>
    <mergeCell ref="A2:S3"/>
    <mergeCell ref="A4:J4"/>
    <mergeCell ref="I35:J35"/>
    <mergeCell ref="G81:I81"/>
    <mergeCell ref="H29:J29"/>
    <mergeCell ref="O35:P35"/>
    <mergeCell ref="I101:J101"/>
    <mergeCell ref="F105:I105"/>
    <mergeCell ref="F102:H102"/>
    <mergeCell ref="N104:O104"/>
    <mergeCell ref="H104:M104"/>
    <mergeCell ref="F101:H101"/>
    <mergeCell ref="D88:G88"/>
    <mergeCell ref="F85:R85"/>
    <mergeCell ref="L90:N90"/>
    <mergeCell ref="D85:E85"/>
    <mergeCell ref="N100:O100"/>
    <mergeCell ref="E37:G37"/>
    <mergeCell ref="H37:J37"/>
    <mergeCell ref="G13:Q13"/>
    <mergeCell ref="C18:M18"/>
    <mergeCell ref="N18:O18"/>
    <mergeCell ref="E16:G16"/>
    <mergeCell ref="C120:D123"/>
    <mergeCell ref="K123:L123"/>
    <mergeCell ref="C117:D117"/>
    <mergeCell ref="K112:Q112"/>
    <mergeCell ref="M84:O84"/>
    <mergeCell ref="C109:D114"/>
    <mergeCell ref="I100:J100"/>
    <mergeCell ref="K100:M100"/>
    <mergeCell ref="I89:J89"/>
    <mergeCell ref="E112:J112"/>
    <mergeCell ref="N106:O106"/>
    <mergeCell ref="O117:Q117"/>
    <mergeCell ref="E117:L117"/>
    <mergeCell ref="N102:O102"/>
    <mergeCell ref="I102:J102"/>
    <mergeCell ref="J105:M105"/>
    <mergeCell ref="E111:Q111"/>
    <mergeCell ref="F106:I106"/>
    <mergeCell ref="E113:Q114"/>
    <mergeCell ref="N105:O105"/>
    <mergeCell ref="L102:M102"/>
    <mergeCell ref="L103:M103"/>
    <mergeCell ref="I103:J103"/>
    <mergeCell ref="E109:M109"/>
    <mergeCell ref="E110:Q110"/>
  </mergeCells>
  <phoneticPr fontId="0" type="noConversion"/>
  <conditionalFormatting sqref="C120">
    <cfRule type="cellIs" dxfId="7" priority="596" operator="equal">
      <formula>$T$106</formula>
    </cfRule>
  </conditionalFormatting>
  <conditionalFormatting sqref="H30:J31 H38:J38">
    <cfRule type="cellIs" dxfId="6" priority="1317" operator="equal">
      <formula>$V$13</formula>
    </cfRule>
    <cfRule type="cellIs" dxfId="5" priority="1318" operator="equal">
      <formula>#REF!</formula>
    </cfRule>
  </conditionalFormatting>
  <conditionalFormatting sqref="H38:J38 O33:P33 O35:P35">
    <cfRule type="cellIs" dxfId="4" priority="1322" operator="equal">
      <formula>$V$18</formula>
    </cfRule>
  </conditionalFormatting>
  <conditionalFormatting sqref="J36:L38 I33 K33:K35 L34 I35 K82:N82">
    <cfRule type="cellIs" dxfId="3" priority="1325" operator="equal">
      <formula>$V$23</formula>
    </cfRule>
  </conditionalFormatting>
  <conditionalFormatting sqref="L49:N49">
    <cfRule type="cellIs" dxfId="2" priority="1321" operator="equal">
      <formula>$V$13</formula>
    </cfRule>
  </conditionalFormatting>
  <conditionalFormatting sqref="M23:N23 L25:N25 L27:N27 L29:N31 L34:N34 L36:N38 L56:N56 M58:N58 M60:N60 M62:N62 L64:N64 L66:N71 L78:N78 M84:O84 L90:N90">
    <cfRule type="cellIs" dxfId="1" priority="1304" operator="equal">
      <formula>$V$13</formula>
    </cfRule>
  </conditionalFormatting>
  <conditionalFormatting sqref="P89">
    <cfRule type="cellIs" dxfId="0" priority="1332" operator="equal">
      <formula>V$18</formula>
    </cfRule>
  </conditionalFormatting>
  <dataValidations xWindow="157" yWindow="585" count="14">
    <dataValidation type="list" allowBlank="1" showInputMessage="1" showErrorMessage="1" sqref="L1:M1" xr:uid="{F2A7A4A9-A716-4C94-A914-C377E75352CB}">
      <formula1>$T$1:$T$4</formula1>
    </dataValidation>
    <dataValidation type="list" allowBlank="1" showInputMessage="1" showErrorMessage="1" sqref="M89 J83 AB2 M40 M42 M44 M46 M48 M50 M53 M57 M59 M61 M63 M65 M73 M75 M77 M96 M94 M91 K81" xr:uid="{9B7BCF3C-FF2A-442B-807E-94C40F5FBD5E}">
      <formula1>$AB$2:$AB$52</formula1>
    </dataValidation>
    <dataValidation type="list" allowBlank="1" showInputMessage="1" showErrorMessage="1" sqref="H37:J37" xr:uid="{D633A53B-AA68-4672-81AC-82BC7C5039DA}">
      <formula1>$AU$2:$AU$7</formula1>
    </dataValidation>
    <dataValidation type="list" allowBlank="1" showInputMessage="1" showErrorMessage="1" sqref="H29:J29" xr:uid="{CF47DC2E-80FB-47EA-9AAE-0AB7C5899EA2}">
      <formula1>$AT$2:$AT$7</formula1>
    </dataValidation>
    <dataValidation type="list" allowBlank="1" showInputMessage="1" showErrorMessage="1" sqref="M78" xr:uid="{C8367DB0-B800-432D-80CD-896F8C79B49D}">
      <formula1>#REF!</formula1>
    </dataValidation>
    <dataValidation type="list" allowBlank="1" showInputMessage="1" showErrorMessage="1" sqref="N83" xr:uid="{3CC63A33-A766-4CB4-9D27-F751CBCFD578}">
      <formula1>$AD$2:$AD$45</formula1>
    </dataValidation>
    <dataValidation type="list" allowBlank="1" showInputMessage="1" showErrorMessage="1" sqref="N81" xr:uid="{74F57542-23D3-444A-9F5F-ACC5E3204CB2}">
      <formula1>$AF$2:$AF$49</formula1>
    </dataValidation>
    <dataValidation type="list" allowBlank="1" showInputMessage="1" showErrorMessage="1" sqref="M55" xr:uid="{FD25D22F-C33B-4621-91A7-08D03610F4AA}">
      <formula1>$AI$2:$AI$52</formula1>
    </dataValidation>
    <dataValidation type="list" allowBlank="1" showInputMessage="1" showErrorMessage="1" sqref="N18:O18" xr:uid="{85144B92-A243-4318-993A-414A9F998A06}">
      <formula1>$V$5:$V$7</formula1>
    </dataValidation>
    <dataValidation type="list" allowBlank="1" showInputMessage="1" showErrorMessage="1" sqref="I89" xr:uid="{549FB33F-A61C-400C-BAB9-74C7BC869F6B}">
      <formula1>$AJ$25:$AJ$28</formula1>
    </dataValidation>
    <dataValidation type="list" allowBlank="1" showInputMessage="1" showErrorMessage="1" sqref="H33 H35" xr:uid="{C62F211F-F149-4F9A-AEF1-C1205646EC1F}">
      <formula1>$AJ$43:$AJ$45</formula1>
    </dataValidation>
    <dataValidation type="list" allowBlank="1" showInputMessage="1" showErrorMessage="1" sqref="G81" xr:uid="{89F71AF4-968A-49B4-81E9-A6CD4841625E}">
      <formula1>$AT$10:$AT$13</formula1>
    </dataValidation>
    <dataValidation type="list" allowBlank="1" showInputMessage="1" showErrorMessage="1" sqref="I55:J55" xr:uid="{EC0D8263-18FF-4A21-896D-18BCC422C653}">
      <formula1>$AO$25:$AO$30</formula1>
    </dataValidation>
    <dataValidation type="list" allowBlank="1" showInputMessage="1" showErrorMessage="1" sqref="M87 M24 M26 M28 M22 M35 M33" xr:uid="{307CAAFC-3A6B-4590-9B42-B6697BA7C4A9}">
      <formula1>$Y$2:$Y$113</formula1>
    </dataValidation>
  </dataValidations>
  <hyperlinks>
    <hyperlink ref="K123" r:id="rId1" xr:uid="{DDB5BECC-548F-4882-8C9F-C60AB839287B}"/>
    <hyperlink ref="G87" location="'Ler+'!C63" display="'Ler+'!C63" xr:uid="{3B7C15B7-7E33-4CF8-A9BE-EC844D30969E}"/>
    <hyperlink ref="I93" location="'Ler+'!C81" display="'Ler+'!C81" xr:uid="{7DA78430-E0EC-4DFE-9BDC-E168381E4B53}"/>
    <hyperlink ref="F79" location="'Ler+'!C48" display="'Ler+'!C48" xr:uid="{6B9C0164-8D14-46AD-B116-66BCE7E78EBD}"/>
    <hyperlink ref="H39" location="'Ler+'!C15" display="'Ler+'!C15" xr:uid="{9EC28A81-7333-4884-B19D-08AFC3303190}"/>
    <hyperlink ref="F83" location="'Ler+'!C55" display="'Ler+'!C55" xr:uid="{56C4DDDC-34B9-4E01-AD75-0AFB8ABDE10A}"/>
    <hyperlink ref="H89" location="'Ler+'!C78" display="'Ler+'!C78" xr:uid="{ED1026D6-078C-4003-A33A-103966169570}"/>
    <hyperlink ref="H52" location="'Ler+'!C20" display="'Ler+'!C20" xr:uid="{D215ECD6-A631-4436-B418-95BBFE2783C9}"/>
    <hyperlink ref="K32" location="'Ler+'!C11" display="'Ler+'!C11" xr:uid="{5B3AF96B-51F0-40D7-859E-CCB55EA49096}"/>
    <hyperlink ref="K112" r:id="rId2" display="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xr:uid="{E48293B9-4880-457C-AE3F-CFB6F161716F}"/>
  </hyperlinks>
  <printOptions horizontalCentered="1" verticalCentered="1"/>
  <pageMargins left="0.19685039370078741" right="0.19685039370078741" top="0.19685039370078741" bottom="0.19685039370078741" header="0" footer="0"/>
  <pageSetup orientation="portrait" r:id="rId3"/>
  <rowBreaks count="1" manualBreakCount="1">
    <brk id="66" max="1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63DA-FDC9-4A3C-B5EA-6FF78564EE62}">
  <sheetPr>
    <tabColor theme="9" tint="0.59999389629810485"/>
  </sheetPr>
  <dimension ref="A1:S93"/>
  <sheetViews>
    <sheetView showGridLines="0" topLeftCell="A58" zoomScaleNormal="100" workbookViewId="0">
      <selection activeCell="C81" sqref="C81:J81"/>
    </sheetView>
  </sheetViews>
  <sheetFormatPr defaultColWidth="9.140625" defaultRowHeight="12.75" customHeight="1" x14ac:dyDescent="0.2"/>
  <cols>
    <col min="1" max="1" width="2" style="2" customWidth="1"/>
    <col min="2" max="2" width="2.42578125" style="2" customWidth="1"/>
    <col min="3" max="3" width="6.140625" style="2" customWidth="1"/>
    <col min="4" max="4" width="6.85546875" style="2" bestFit="1" customWidth="1"/>
    <col min="5" max="5" width="8.42578125" style="2" customWidth="1"/>
    <col min="6" max="6" width="4.28515625" style="2" customWidth="1"/>
    <col min="7" max="7" width="6.85546875" style="2" bestFit="1" customWidth="1"/>
    <col min="8" max="9" width="6.28515625" style="2" customWidth="1"/>
    <col min="10" max="10" width="6.85546875" style="2" bestFit="1" customWidth="1"/>
    <col min="11" max="12" width="6.28515625" style="2" customWidth="1"/>
    <col min="13" max="13" width="6.85546875" style="2" bestFit="1" customWidth="1"/>
    <col min="14" max="14" width="6.140625" style="2" customWidth="1"/>
    <col min="15" max="15" width="8" style="2" bestFit="1" customWidth="1"/>
    <col min="16" max="16" width="6.140625" style="2" customWidth="1"/>
    <col min="17" max="17" width="6.85546875" style="2" customWidth="1"/>
    <col min="18" max="18" width="2.42578125" style="2" customWidth="1"/>
    <col min="19" max="19" width="1.85546875" style="2" customWidth="1"/>
    <col min="20" max="16384" width="9.140625" style="2"/>
  </cols>
  <sheetData>
    <row r="1" spans="1:19" ht="12.75" customHeight="1" thickTop="1" x14ac:dyDescent="0.2">
      <c r="A1" s="140"/>
      <c r="B1" s="36"/>
      <c r="C1" s="36"/>
      <c r="D1" s="36"/>
      <c r="E1" s="36"/>
      <c r="F1" s="36"/>
      <c r="G1" s="36"/>
      <c r="H1" s="36"/>
      <c r="I1" s="36"/>
      <c r="J1" s="36"/>
      <c r="K1" s="36"/>
      <c r="L1" s="36"/>
      <c r="M1" s="36"/>
      <c r="N1" s="36"/>
      <c r="O1" s="36"/>
      <c r="P1" s="36"/>
      <c r="Q1" s="36"/>
      <c r="R1" s="36"/>
      <c r="S1" s="141"/>
    </row>
    <row r="2" spans="1:19" ht="12.75" customHeight="1" x14ac:dyDescent="0.2">
      <c r="A2" s="142"/>
      <c r="G2" s="674" t="str">
        <f>'L1'!$A$3</f>
        <v>Ler+</v>
      </c>
      <c r="H2" s="674"/>
      <c r="I2" s="674"/>
      <c r="J2" s="674"/>
      <c r="K2" s="674"/>
      <c r="L2" s="674"/>
      <c r="S2" s="133"/>
    </row>
    <row r="3" spans="1:19" ht="12.75" customHeight="1" x14ac:dyDescent="0.2">
      <c r="A3" s="142"/>
      <c r="G3" s="674"/>
      <c r="H3" s="674"/>
      <c r="I3" s="674"/>
      <c r="J3" s="674"/>
      <c r="K3" s="674"/>
      <c r="L3" s="674"/>
      <c r="S3" s="133"/>
    </row>
    <row r="4" spans="1:19" ht="12.75" customHeight="1" x14ac:dyDescent="0.2">
      <c r="A4" s="162"/>
      <c r="B4" s="163"/>
      <c r="C4" s="163"/>
      <c r="D4" s="163"/>
      <c r="E4" s="163"/>
      <c r="F4" s="163"/>
      <c r="G4" s="163"/>
      <c r="H4" s="163"/>
      <c r="I4" s="163"/>
      <c r="J4" s="163"/>
      <c r="K4" s="163"/>
      <c r="L4" s="163"/>
      <c r="M4" s="163"/>
      <c r="N4" s="163"/>
      <c r="O4" s="163"/>
      <c r="P4" s="163"/>
      <c r="Q4" s="163"/>
      <c r="R4" s="163"/>
      <c r="S4" s="164"/>
    </row>
    <row r="5" spans="1:19" ht="12.75" customHeight="1" x14ac:dyDescent="0.2">
      <c r="A5" s="142"/>
      <c r="S5" s="133"/>
    </row>
    <row r="6" spans="1:19" ht="12.75" customHeight="1" x14ac:dyDescent="0.2">
      <c r="A6" s="142"/>
      <c r="C6" s="143" t="s">
        <v>166</v>
      </c>
      <c r="D6" s="656" t="str">
        <f>'L2'!$A$3</f>
        <v xml:space="preserve">Para proceder a uma correcta montagem dos equipamentos/serviços, é imprescindível o envio do PLANO TÉCNICO, com indicação da localização pretendida.
Todos os serviços/material são fornecidos em regime de aluguer durante o período de realização do Certame e são entregues aos Expositores na última tarde de montagem. </v>
      </c>
      <c r="E6" s="656"/>
      <c r="F6" s="656"/>
      <c r="G6" s="656"/>
      <c r="H6" s="656"/>
      <c r="I6" s="656"/>
      <c r="J6" s="656"/>
      <c r="K6" s="656"/>
      <c r="L6" s="656"/>
      <c r="M6" s="656"/>
      <c r="N6" s="656"/>
      <c r="O6" s="656"/>
      <c r="P6" s="656"/>
      <c r="S6" s="133"/>
    </row>
    <row r="7" spans="1:19" ht="12.75" customHeight="1" x14ac:dyDescent="0.2">
      <c r="A7" s="142"/>
      <c r="D7" s="656"/>
      <c r="E7" s="656"/>
      <c r="F7" s="656"/>
      <c r="G7" s="656"/>
      <c r="H7" s="656"/>
      <c r="I7" s="656"/>
      <c r="J7" s="656"/>
      <c r="K7" s="656"/>
      <c r="L7" s="656"/>
      <c r="M7" s="656"/>
      <c r="N7" s="656"/>
      <c r="O7" s="656"/>
      <c r="P7" s="656"/>
      <c r="S7" s="133"/>
    </row>
    <row r="8" spans="1:19" ht="12.75" customHeight="1" x14ac:dyDescent="0.2">
      <c r="A8" s="142"/>
      <c r="C8" s="143" t="s">
        <v>166</v>
      </c>
      <c r="D8" s="656"/>
      <c r="E8" s="656"/>
      <c r="F8" s="656"/>
      <c r="G8" s="656"/>
      <c r="H8" s="656"/>
      <c r="I8" s="656"/>
      <c r="J8" s="656"/>
      <c r="K8" s="656"/>
      <c r="L8" s="656"/>
      <c r="M8" s="656"/>
      <c r="N8" s="656"/>
      <c r="O8" s="656"/>
      <c r="P8" s="656"/>
      <c r="Q8" s="3"/>
      <c r="S8" s="133"/>
    </row>
    <row r="9" spans="1:19" ht="12.75" customHeight="1" x14ac:dyDescent="0.2">
      <c r="A9" s="142"/>
      <c r="C9" s="3"/>
      <c r="D9" s="656"/>
      <c r="E9" s="656"/>
      <c r="F9" s="656"/>
      <c r="G9" s="656"/>
      <c r="H9" s="656"/>
      <c r="I9" s="656"/>
      <c r="J9" s="656"/>
      <c r="K9" s="656"/>
      <c r="L9" s="656"/>
      <c r="M9" s="656"/>
      <c r="N9" s="656"/>
      <c r="O9" s="656"/>
      <c r="P9" s="656"/>
      <c r="Q9" s="3"/>
      <c r="S9" s="133"/>
    </row>
    <row r="10" spans="1:19" ht="12.75" customHeight="1" x14ac:dyDescent="0.2">
      <c r="A10" s="142"/>
      <c r="C10" s="109"/>
      <c r="D10" s="109"/>
      <c r="E10" s="109"/>
      <c r="F10" s="109"/>
      <c r="G10" s="109"/>
      <c r="H10" s="109"/>
      <c r="I10" s="109"/>
      <c r="J10" s="109"/>
      <c r="K10" s="109"/>
      <c r="L10" s="109"/>
      <c r="M10" s="109"/>
      <c r="N10" s="109"/>
      <c r="O10" s="109"/>
      <c r="P10" s="109"/>
      <c r="Q10" s="109"/>
      <c r="S10" s="133"/>
    </row>
    <row r="11" spans="1:19" s="56" customFormat="1" ht="12.75" customHeight="1" x14ac:dyDescent="0.2">
      <c r="A11" s="57"/>
      <c r="C11" s="669" t="str">
        <f>'T1'!$O$11</f>
        <v xml:space="preserve">ESTRADOS </v>
      </c>
      <c r="D11" s="669"/>
      <c r="E11" s="669"/>
      <c r="F11" s="584" t="str">
        <f>'L1'!$C$11</f>
        <v>( &gt; 81 m2 sob orçamento)</v>
      </c>
      <c r="G11" s="584"/>
      <c r="H11" s="584"/>
      <c r="I11" s="584"/>
      <c r="J11" s="584"/>
      <c r="K11" s="58"/>
      <c r="M11" s="316" t="s">
        <v>176</v>
      </c>
      <c r="S11" s="59"/>
    </row>
    <row r="12" spans="1:19" s="56" customFormat="1" ht="12.75" customHeight="1" x14ac:dyDescent="0.2">
      <c r="A12" s="57"/>
      <c r="C12" s="680" t="str">
        <f>'T1'!$A$27</f>
        <v>SEM Alcatifa</v>
      </c>
      <c r="D12" s="681"/>
      <c r="E12" s="684" t="str">
        <f>'L1'!$G$1</f>
        <v>3,2 cm de altura</v>
      </c>
      <c r="F12" s="685"/>
      <c r="G12" s="684" t="str">
        <f>'L1'!$G$6</f>
        <v>10 cm de altura</v>
      </c>
      <c r="H12" s="685"/>
      <c r="I12" s="220"/>
      <c r="J12" s="680" t="str">
        <f>'T1'!$A$22</f>
        <v>COM Alcatifa</v>
      </c>
      <c r="K12" s="681"/>
      <c r="L12" s="684" t="str">
        <f>'L1'!$G$1</f>
        <v>3,2 cm de altura</v>
      </c>
      <c r="M12" s="685"/>
      <c r="N12" s="684" t="str">
        <f>'L1'!$G$6</f>
        <v>10 cm de altura</v>
      </c>
      <c r="O12" s="685"/>
      <c r="S12" s="59"/>
    </row>
    <row r="13" spans="1:19" s="56" customFormat="1" ht="12.75" customHeight="1" x14ac:dyDescent="0.2">
      <c r="A13" s="57"/>
      <c r="C13" s="682"/>
      <c r="D13" s="683"/>
      <c r="E13" s="677">
        <f>Serviços!$AM$44</f>
        <v>18.600000000000001</v>
      </c>
      <c r="F13" s="678"/>
      <c r="G13" s="677">
        <f>Serviços!$AM$45</f>
        <v>21.54</v>
      </c>
      <c r="H13" s="678"/>
      <c r="I13" s="220"/>
      <c r="J13" s="682"/>
      <c r="K13" s="683"/>
      <c r="L13" s="677">
        <f>Serviços!$AK$44</f>
        <v>24.06</v>
      </c>
      <c r="M13" s="678"/>
      <c r="N13" s="677">
        <f>Serviços!$AK$45</f>
        <v>27.14</v>
      </c>
      <c r="O13" s="678"/>
      <c r="S13" s="59"/>
    </row>
    <row r="14" spans="1:19" s="56" customFormat="1" ht="12.75" customHeight="1" x14ac:dyDescent="0.2">
      <c r="A14" s="57"/>
      <c r="I14" s="220"/>
      <c r="J14" s="220"/>
      <c r="K14" s="58"/>
      <c r="S14" s="59"/>
    </row>
    <row r="15" spans="1:19" ht="12.75" customHeight="1" x14ac:dyDescent="0.2">
      <c r="A15" s="142"/>
      <c r="C15" s="669" t="str">
        <f>'T1'!$K$6</f>
        <v>ÁGUA E ESGOTO</v>
      </c>
      <c r="D15" s="669"/>
      <c r="E15" s="669"/>
      <c r="F15" s="669"/>
      <c r="G15" s="669"/>
      <c r="H15" s="669"/>
      <c r="I15" s="669"/>
      <c r="J15" s="669"/>
      <c r="K15" s="24"/>
      <c r="M15" s="316" t="s">
        <v>176</v>
      </c>
      <c r="S15" s="133"/>
    </row>
    <row r="16" spans="1:19" ht="12.75" customHeight="1" x14ac:dyDescent="0.2">
      <c r="A16" s="142"/>
      <c r="C16" s="656" t="str">
        <f>'L2'!$A$8</f>
        <v>A água fria é fornecida pela instalação de mangueira cristal de 15 mm com torneiras de 3/8 ou ½ polegada e drenagem de líquidos/esgoto com tubo 40 mm. Para fornecimento de água quente é instalado um termoacumulador. Não são permitidas derivações . Deve ser requisitado 1 ponto de água para cada equipamento.</v>
      </c>
      <c r="D16" s="656"/>
      <c r="E16" s="656"/>
      <c r="F16" s="656"/>
      <c r="G16" s="656"/>
      <c r="H16" s="656"/>
      <c r="I16" s="656"/>
      <c r="J16" s="656"/>
      <c r="K16" s="656"/>
      <c r="L16" s="656"/>
      <c r="M16" s="656"/>
      <c r="N16" s="656"/>
      <c r="O16" s="656"/>
      <c r="P16" s="656"/>
      <c r="Q16" s="656"/>
      <c r="S16" s="133"/>
    </row>
    <row r="17" spans="1:19" ht="12.75" customHeight="1" x14ac:dyDescent="0.2">
      <c r="A17" s="142"/>
      <c r="C17" s="656"/>
      <c r="D17" s="656"/>
      <c r="E17" s="656"/>
      <c r="F17" s="656"/>
      <c r="G17" s="656"/>
      <c r="H17" s="656"/>
      <c r="I17" s="656"/>
      <c r="J17" s="656"/>
      <c r="K17" s="656"/>
      <c r="L17" s="656"/>
      <c r="M17" s="656"/>
      <c r="N17" s="656"/>
      <c r="O17" s="656"/>
      <c r="P17" s="656"/>
      <c r="Q17" s="656"/>
      <c r="S17" s="133"/>
    </row>
    <row r="18" spans="1:19" ht="12.75" customHeight="1" x14ac:dyDescent="0.2">
      <c r="A18" s="142"/>
      <c r="C18" s="656"/>
      <c r="D18" s="656"/>
      <c r="E18" s="656"/>
      <c r="F18" s="656"/>
      <c r="G18" s="656"/>
      <c r="H18" s="656"/>
      <c r="I18" s="656"/>
      <c r="J18" s="656"/>
      <c r="K18" s="656"/>
      <c r="L18" s="656"/>
      <c r="M18" s="656"/>
      <c r="N18" s="656"/>
      <c r="O18" s="656"/>
      <c r="P18" s="656"/>
      <c r="Q18" s="656"/>
      <c r="S18" s="133"/>
    </row>
    <row r="19" spans="1:19" ht="12.75" customHeight="1" x14ac:dyDescent="0.2">
      <c r="A19" s="142"/>
      <c r="S19" s="133"/>
    </row>
    <row r="20" spans="1:19" ht="12.75" customHeight="1" x14ac:dyDescent="0.2">
      <c r="A20" s="142"/>
      <c r="C20" s="669" t="s">
        <v>416</v>
      </c>
      <c r="D20" s="669"/>
      <c r="E20" s="669"/>
      <c r="F20" s="669"/>
      <c r="G20" s="669"/>
      <c r="H20" s="669"/>
      <c r="I20" s="669"/>
      <c r="J20" s="669"/>
      <c r="K20" s="24"/>
      <c r="M20" s="316" t="s">
        <v>176</v>
      </c>
      <c r="S20" s="133"/>
    </row>
    <row r="21" spans="1:19" ht="12.75" customHeight="1" x14ac:dyDescent="0.2">
      <c r="A21" s="142"/>
      <c r="B21" s="110"/>
      <c r="C21" s="670" t="str">
        <f>'L2'!$A$13</f>
        <v>NÃO É PERMITIDO aos clientes ligar os seus próprios equipamentos de distribuição de rede, por exemplo, routers, switches, hubs, Access points/antenas, etc., bem como a utilização de sistemas que recorram à tecnologia Wi-Fi por ex. sistemas robotizados, excepto se previamente justificado por escrito, e aprovado pela Feira Internacional de Lisboa (FIL).  
Qualquer situação detectada que vá contra estas determinações, serão tomadas medidas em conformidade e aos responsáveis serão imputados os custos por possíveis danos e perdas da FIL ou de terceiros.</v>
      </c>
      <c r="D21" s="670"/>
      <c r="E21" s="670"/>
      <c r="F21" s="670"/>
      <c r="G21" s="670"/>
      <c r="H21" s="670"/>
      <c r="I21" s="670"/>
      <c r="J21" s="670"/>
      <c r="K21" s="670"/>
      <c r="L21" s="670"/>
      <c r="M21" s="670"/>
      <c r="N21" s="670"/>
      <c r="O21" s="670"/>
      <c r="P21" s="670"/>
      <c r="Q21" s="670"/>
      <c r="S21" s="133"/>
    </row>
    <row r="22" spans="1:19" ht="12.75" customHeight="1" x14ac:dyDescent="0.2">
      <c r="A22" s="142"/>
      <c r="C22" s="670"/>
      <c r="D22" s="670"/>
      <c r="E22" s="670"/>
      <c r="F22" s="670"/>
      <c r="G22" s="670"/>
      <c r="H22" s="670"/>
      <c r="I22" s="670"/>
      <c r="J22" s="670"/>
      <c r="K22" s="670"/>
      <c r="L22" s="670"/>
      <c r="M22" s="670"/>
      <c r="N22" s="670"/>
      <c r="O22" s="670"/>
      <c r="P22" s="670"/>
      <c r="Q22" s="670"/>
      <c r="S22" s="133"/>
    </row>
    <row r="23" spans="1:19" ht="12.75" customHeight="1" x14ac:dyDescent="0.2">
      <c r="A23" s="142"/>
      <c r="C23" s="670"/>
      <c r="D23" s="670"/>
      <c r="E23" s="670"/>
      <c r="F23" s="670"/>
      <c r="G23" s="670"/>
      <c r="H23" s="670"/>
      <c r="I23" s="670"/>
      <c r="J23" s="670"/>
      <c r="K23" s="670"/>
      <c r="L23" s="670"/>
      <c r="M23" s="670"/>
      <c r="N23" s="670"/>
      <c r="O23" s="670"/>
      <c r="P23" s="670"/>
      <c r="Q23" s="670"/>
      <c r="S23" s="133"/>
    </row>
    <row r="24" spans="1:19" ht="19.5" customHeight="1" x14ac:dyDescent="0.2">
      <c r="A24" s="142"/>
      <c r="C24" s="670"/>
      <c r="D24" s="670"/>
      <c r="E24" s="670"/>
      <c r="F24" s="670"/>
      <c r="G24" s="670"/>
      <c r="H24" s="670"/>
      <c r="I24" s="670"/>
      <c r="J24" s="670"/>
      <c r="K24" s="670"/>
      <c r="L24" s="670"/>
      <c r="M24" s="670"/>
      <c r="N24" s="670"/>
      <c r="O24" s="670"/>
      <c r="P24" s="670"/>
      <c r="Q24" s="670"/>
      <c r="S24" s="133"/>
    </row>
    <row r="25" spans="1:19" ht="12.75" customHeight="1" x14ac:dyDescent="0.2">
      <c r="A25" s="142"/>
      <c r="C25" s="24" t="str">
        <f>'T1'!$S$27</f>
        <v>Cabo de Rede com Internet para 1 PC</v>
      </c>
      <c r="D25" s="24"/>
      <c r="E25" s="24"/>
      <c r="F25" s="24"/>
      <c r="G25" s="24"/>
      <c r="H25" s="24"/>
      <c r="I25" s="24"/>
      <c r="J25" s="24"/>
      <c r="K25" s="24"/>
      <c r="S25" s="133"/>
    </row>
    <row r="26" spans="1:19" ht="12.75" customHeight="1" x14ac:dyDescent="0.2">
      <c r="A26" s="142"/>
      <c r="C26" s="670" t="str">
        <f>'L2'!$A$33</f>
        <v>1 Ponto de Rede com INTERNET para 1 PC: Este tipo de ligação, é na maioria dos casos a mais adequada às necessidades de acesso à Internet (navegar na Internet e enviar/receber e-mails). 
Especificações técnicas: Rede com Acesso Internet, com DHCP fornecendo IP Privado com DNS, Largura de banda partilhada até 1 Mbps com uma taxa de contenção de 1:10, sem limite de tráfego. Terminações RJ45.  A largura de banda adicional é recomendada se o expositor necessitar de velocidade no acesso (transmissões vídeo, webcast, VPN, etc). Neste caso a Largura de Banda solicitada é integral, isto é, com uma taxa de contenção de 1:1. 
Largura de banda superiores a 100Mbps,  necessitam  ser requisitada pelo menos com 1 mês de antecedência.</v>
      </c>
      <c r="D26" s="670"/>
      <c r="E26" s="670"/>
      <c r="F26" s="670"/>
      <c r="G26" s="670"/>
      <c r="H26" s="670"/>
      <c r="I26" s="670"/>
      <c r="J26" s="670"/>
      <c r="K26" s="670"/>
      <c r="L26" s="670"/>
      <c r="M26" s="670"/>
      <c r="N26" s="670"/>
      <c r="O26" s="670"/>
      <c r="P26" s="670"/>
      <c r="Q26" s="670"/>
      <c r="S26" s="133"/>
    </row>
    <row r="27" spans="1:19" ht="12.75" customHeight="1" x14ac:dyDescent="0.2">
      <c r="A27" s="142"/>
      <c r="C27" s="670"/>
      <c r="D27" s="670"/>
      <c r="E27" s="670"/>
      <c r="F27" s="670"/>
      <c r="G27" s="670"/>
      <c r="H27" s="670"/>
      <c r="I27" s="670"/>
      <c r="J27" s="670"/>
      <c r="K27" s="670"/>
      <c r="L27" s="670"/>
      <c r="M27" s="670"/>
      <c r="N27" s="670"/>
      <c r="O27" s="670"/>
      <c r="P27" s="670"/>
      <c r="Q27" s="670"/>
      <c r="S27" s="133"/>
    </row>
    <row r="28" spans="1:19" ht="12.75" customHeight="1" x14ac:dyDescent="0.2">
      <c r="A28" s="142"/>
      <c r="C28" s="670"/>
      <c r="D28" s="670"/>
      <c r="E28" s="670"/>
      <c r="F28" s="670"/>
      <c r="G28" s="670"/>
      <c r="H28" s="670"/>
      <c r="I28" s="670"/>
      <c r="J28" s="670"/>
      <c r="K28" s="670"/>
      <c r="L28" s="670"/>
      <c r="M28" s="670"/>
      <c r="N28" s="670"/>
      <c r="O28" s="670"/>
      <c r="P28" s="670"/>
      <c r="Q28" s="670"/>
      <c r="S28" s="133"/>
    </row>
    <row r="29" spans="1:19" ht="12.75" customHeight="1" x14ac:dyDescent="0.2">
      <c r="A29" s="142"/>
      <c r="C29" s="670"/>
      <c r="D29" s="670"/>
      <c r="E29" s="670"/>
      <c r="F29" s="670"/>
      <c r="G29" s="670"/>
      <c r="H29" s="670"/>
      <c r="I29" s="670"/>
      <c r="J29" s="670"/>
      <c r="K29" s="670"/>
      <c r="L29" s="670"/>
      <c r="M29" s="670"/>
      <c r="N29" s="670"/>
      <c r="O29" s="670"/>
      <c r="P29" s="670"/>
      <c r="Q29" s="670"/>
      <c r="S29" s="133"/>
    </row>
    <row r="30" spans="1:19" ht="12.75" customHeight="1" x14ac:dyDescent="0.2">
      <c r="A30" s="142"/>
      <c r="C30" s="670"/>
      <c r="D30" s="670"/>
      <c r="E30" s="670"/>
      <c r="F30" s="670"/>
      <c r="G30" s="670"/>
      <c r="H30" s="670"/>
      <c r="I30" s="670"/>
      <c r="J30" s="670"/>
      <c r="K30" s="670"/>
      <c r="L30" s="670"/>
      <c r="M30" s="670"/>
      <c r="N30" s="670"/>
      <c r="O30" s="670"/>
      <c r="P30" s="670"/>
      <c r="Q30" s="670"/>
      <c r="S30" s="133"/>
    </row>
    <row r="31" spans="1:19" ht="12.75" customHeight="1" x14ac:dyDescent="0.2">
      <c r="A31" s="142"/>
      <c r="C31" s="670"/>
      <c r="D31" s="670"/>
      <c r="E31" s="670"/>
      <c r="F31" s="670"/>
      <c r="G31" s="670"/>
      <c r="H31" s="670"/>
      <c r="I31" s="670"/>
      <c r="J31" s="670"/>
      <c r="K31" s="670"/>
      <c r="L31" s="670"/>
      <c r="M31" s="670"/>
      <c r="N31" s="670"/>
      <c r="O31" s="670"/>
      <c r="P31" s="670"/>
      <c r="Q31" s="670"/>
      <c r="S31" s="133"/>
    </row>
    <row r="32" spans="1:19" ht="12.75" customHeight="1" x14ac:dyDescent="0.2">
      <c r="A32" s="142"/>
      <c r="C32" s="323" t="str">
        <f>'T1'!$Q$41</f>
        <v>Largura de Banda Extra para Internet</v>
      </c>
      <c r="D32" s="323"/>
      <c r="E32" s="323"/>
      <c r="F32" s="323"/>
      <c r="G32" s="323"/>
      <c r="H32" s="324" t="str">
        <f>'L1'!$G$11</f>
        <v>(adicional ao cabo de rede)</v>
      </c>
      <c r="I32" s="324"/>
      <c r="J32" s="324"/>
      <c r="K32" s="70"/>
      <c r="M32" s="139"/>
      <c r="N32" s="139"/>
      <c r="O32" s="139"/>
      <c r="P32" s="139"/>
      <c r="Q32" s="139"/>
      <c r="S32" s="133"/>
    </row>
    <row r="33" spans="1:19" ht="12.75" customHeight="1" x14ac:dyDescent="0.2">
      <c r="A33" s="142"/>
      <c r="C33" s="319" t="s">
        <v>629</v>
      </c>
      <c r="D33" s="320">
        <f>Serviços!$AK$2</f>
        <v>167.67</v>
      </c>
      <c r="E33" s="679" t="s">
        <v>630</v>
      </c>
      <c r="F33" s="679"/>
      <c r="G33" s="320">
        <f>Serviços!$AL$2</f>
        <v>238.05</v>
      </c>
      <c r="H33" s="679" t="s">
        <v>631</v>
      </c>
      <c r="I33" s="679"/>
      <c r="J33" s="320">
        <f>Serviços!$AM$2</f>
        <v>379.85</v>
      </c>
      <c r="K33" s="321"/>
      <c r="L33" s="322" t="s">
        <v>632</v>
      </c>
      <c r="M33" s="320">
        <f>Serviços!$AN$2</f>
        <v>804.2</v>
      </c>
      <c r="N33" s="679" t="s">
        <v>633</v>
      </c>
      <c r="O33" s="679"/>
      <c r="P33" s="675">
        <f>Serviços!$AO$2</f>
        <v>1512.14</v>
      </c>
      <c r="Q33" s="676"/>
      <c r="S33" s="133"/>
    </row>
    <row r="34" spans="1:19" ht="12.75" customHeight="1" x14ac:dyDescent="0.2">
      <c r="A34" s="142"/>
      <c r="C34" s="139"/>
      <c r="D34" s="139"/>
      <c r="E34" s="139"/>
      <c r="F34" s="139"/>
      <c r="G34" s="139"/>
      <c r="H34" s="139"/>
      <c r="I34" s="139"/>
      <c r="J34" s="139"/>
      <c r="K34" s="139"/>
      <c r="L34" s="139"/>
      <c r="M34" s="139"/>
      <c r="N34" s="139"/>
      <c r="O34" s="139"/>
      <c r="P34" s="139"/>
      <c r="Q34" s="139"/>
      <c r="S34" s="133"/>
    </row>
    <row r="35" spans="1:19" ht="12.75" customHeight="1" x14ac:dyDescent="0.2">
      <c r="A35" s="142"/>
      <c r="C35" s="166" t="str">
        <f>'L1'!$E$11</f>
        <v>Rede Wi-FI 2.4GHz</v>
      </c>
      <c r="D35" s="139"/>
      <c r="E35" s="139"/>
      <c r="F35" s="170"/>
      <c r="H35" s="139"/>
      <c r="I35" s="139"/>
      <c r="J35" s="139"/>
      <c r="K35" s="139"/>
      <c r="L35" s="139"/>
      <c r="M35" s="139"/>
      <c r="N35" s="139"/>
      <c r="O35" s="139"/>
      <c r="P35" s="139"/>
      <c r="Q35" s="139"/>
      <c r="S35" s="133"/>
    </row>
    <row r="36" spans="1:19" ht="12.75" customHeight="1" x14ac:dyDescent="0.2">
      <c r="A36" s="142"/>
      <c r="C36" s="670" t="str">
        <f>'L2'!$A$18</f>
        <v>Acesso gratuíto a rede Wi-Fi existente nos Pavilhões da FIL, na frequência 2.4GHz, sem limite de utilizadores. A FIL não garante a velocidade de navegação nesta rede, que estará condicionada pelo número de utilizadores e pelo ruído existente no recinto.</v>
      </c>
      <c r="D36" s="670"/>
      <c r="E36" s="670"/>
      <c r="F36" s="670"/>
      <c r="G36" s="670"/>
      <c r="H36" s="670"/>
      <c r="I36" s="670"/>
      <c r="J36" s="670"/>
      <c r="K36" s="670"/>
      <c r="L36" s="670"/>
      <c r="M36" s="670"/>
      <c r="N36" s="670"/>
      <c r="O36" s="670"/>
      <c r="P36" s="670"/>
      <c r="Q36" s="670"/>
      <c r="S36" s="133"/>
    </row>
    <row r="37" spans="1:19" ht="12.75" customHeight="1" x14ac:dyDescent="0.2">
      <c r="A37" s="142"/>
      <c r="C37" s="670"/>
      <c r="D37" s="670"/>
      <c r="E37" s="670"/>
      <c r="F37" s="670"/>
      <c r="G37" s="670"/>
      <c r="H37" s="670"/>
      <c r="I37" s="670"/>
      <c r="J37" s="670"/>
      <c r="K37" s="670"/>
      <c r="L37" s="670"/>
      <c r="M37" s="670"/>
      <c r="N37" s="670"/>
      <c r="O37" s="670"/>
      <c r="P37" s="670"/>
      <c r="Q37" s="670"/>
      <c r="S37" s="133"/>
    </row>
    <row r="38" spans="1:19" ht="12.75" customHeight="1" x14ac:dyDescent="0.2">
      <c r="A38" s="142"/>
      <c r="C38" s="167" t="str">
        <f>'L1'!$E$16</f>
        <v>Rede Wi-Fi Premium  5GHZ</v>
      </c>
      <c r="D38" s="139"/>
      <c r="E38" s="139"/>
      <c r="F38" s="139"/>
      <c r="G38" s="139"/>
      <c r="H38" s="139"/>
      <c r="I38" s="139"/>
      <c r="J38" s="139"/>
      <c r="K38" s="139"/>
      <c r="L38" s="139"/>
      <c r="M38" s="139"/>
      <c r="N38" s="139"/>
      <c r="O38" s="139"/>
      <c r="P38" s="139"/>
      <c r="Q38" s="139"/>
      <c r="S38" s="133"/>
    </row>
    <row r="39" spans="1:19" ht="12.75" customHeight="1" x14ac:dyDescent="0.2">
      <c r="A39" s="142"/>
      <c r="C39" s="670" t="str">
        <f>'L2'!$A$23</f>
        <v>Para utilização da rede Premium é necessário que os utilizadores tenham dispositivos que lhes permitam aceder ao wi-fi na frequência 5GHz. A rede Premium estará disponível em todos os pavilhões do evento e permite aos utilizadores navegarem de forma mais rápida e com menos interferências. A rede wi-fi está dimensionada para um uso não intensivo. Para uma utilização profissional ou de demonstrações recomendamos a utilização de internet cablada/ponto de rede com acesso à internet.</v>
      </c>
      <c r="D39" s="670"/>
      <c r="E39" s="670"/>
      <c r="F39" s="670"/>
      <c r="G39" s="670"/>
      <c r="H39" s="670"/>
      <c r="I39" s="670"/>
      <c r="J39" s="670"/>
      <c r="K39" s="670"/>
      <c r="L39" s="670"/>
      <c r="M39" s="670"/>
      <c r="N39" s="670"/>
      <c r="O39" s="670"/>
      <c r="P39" s="670"/>
      <c r="Q39" s="670"/>
      <c r="S39" s="133"/>
    </row>
    <row r="40" spans="1:19" ht="12.75" customHeight="1" x14ac:dyDescent="0.2">
      <c r="A40" s="142"/>
      <c r="C40" s="670"/>
      <c r="D40" s="670"/>
      <c r="E40" s="670"/>
      <c r="F40" s="670"/>
      <c r="G40" s="670"/>
      <c r="H40" s="670"/>
      <c r="I40" s="670"/>
      <c r="J40" s="670"/>
      <c r="K40" s="670"/>
      <c r="L40" s="670"/>
      <c r="M40" s="670"/>
      <c r="N40" s="670"/>
      <c r="O40" s="670"/>
      <c r="P40" s="670"/>
      <c r="Q40" s="670"/>
      <c r="S40" s="133"/>
    </row>
    <row r="41" spans="1:19" ht="12.75" customHeight="1" x14ac:dyDescent="0.2">
      <c r="A41" s="142"/>
      <c r="C41" s="670"/>
      <c r="D41" s="670"/>
      <c r="E41" s="670"/>
      <c r="F41" s="670"/>
      <c r="G41" s="670"/>
      <c r="H41" s="670"/>
      <c r="I41" s="670"/>
      <c r="J41" s="670"/>
      <c r="K41" s="670"/>
      <c r="L41" s="670"/>
      <c r="M41" s="670"/>
      <c r="N41" s="670"/>
      <c r="O41" s="670"/>
      <c r="P41" s="670"/>
      <c r="Q41" s="670"/>
      <c r="S41" s="133"/>
    </row>
    <row r="42" spans="1:19" ht="12.75" customHeight="1" x14ac:dyDescent="0.2">
      <c r="A42" s="142"/>
      <c r="C42" s="670"/>
      <c r="D42" s="670"/>
      <c r="E42" s="670"/>
      <c r="F42" s="670"/>
      <c r="G42" s="670"/>
      <c r="H42" s="670"/>
      <c r="I42" s="670"/>
      <c r="J42" s="670"/>
      <c r="K42" s="670"/>
      <c r="L42" s="670"/>
      <c r="M42" s="670"/>
      <c r="N42" s="670"/>
      <c r="O42" s="670"/>
      <c r="P42" s="670"/>
      <c r="Q42" s="670"/>
      <c r="S42" s="133"/>
    </row>
    <row r="43" spans="1:19" ht="12.75" customHeight="1" x14ac:dyDescent="0.2">
      <c r="A43" s="142"/>
      <c r="C43" s="166" t="str">
        <f>'L1'!$E$21</f>
        <v>Rede Wi-Fi Dedicada ao Stand</v>
      </c>
      <c r="D43" s="139"/>
      <c r="E43" s="139"/>
      <c r="F43" s="139"/>
      <c r="G43" s="139"/>
      <c r="H43" s="139"/>
      <c r="I43" s="139"/>
      <c r="J43" s="139"/>
      <c r="K43" s="139"/>
      <c r="L43" s="139"/>
      <c r="M43" s="139"/>
      <c r="N43" s="139"/>
      <c r="O43" s="139"/>
      <c r="P43" s="139"/>
      <c r="Q43" s="139"/>
      <c r="S43" s="133"/>
    </row>
    <row r="44" spans="1:19" ht="12.75" customHeight="1" x14ac:dyDescent="0.2">
      <c r="A44" s="142"/>
      <c r="C44" s="670" t="str">
        <f>'L2'!$A$28</f>
        <v xml:space="preserve">Disponibilização de uma rede wi-fi dedicada ao seu stand. Esta rede ficará disponível para utilização apenas na área do stand e poderá ter nome da rede/SSID e chave/password personalizável
A largura de banda base será de 10Mbps, podendo ser alterada mediante compra de mais largura de banda. </v>
      </c>
      <c r="D44" s="670"/>
      <c r="E44" s="670"/>
      <c r="F44" s="670"/>
      <c r="G44" s="670"/>
      <c r="H44" s="670"/>
      <c r="I44" s="670"/>
      <c r="J44" s="670"/>
      <c r="K44" s="670"/>
      <c r="L44" s="670"/>
      <c r="M44" s="670"/>
      <c r="N44" s="670"/>
      <c r="O44" s="670"/>
      <c r="P44" s="670"/>
      <c r="Q44" s="670"/>
      <c r="S44" s="133"/>
    </row>
    <row r="45" spans="1:19" s="4" customFormat="1" ht="12.75" customHeight="1" x14ac:dyDescent="0.2">
      <c r="A45" s="168"/>
      <c r="C45" s="670"/>
      <c r="D45" s="670"/>
      <c r="E45" s="670"/>
      <c r="F45" s="670"/>
      <c r="G45" s="670"/>
      <c r="H45" s="670"/>
      <c r="I45" s="670"/>
      <c r="J45" s="670"/>
      <c r="K45" s="670"/>
      <c r="L45" s="670"/>
      <c r="M45" s="670"/>
      <c r="N45" s="670"/>
      <c r="O45" s="670"/>
      <c r="P45" s="670"/>
      <c r="Q45" s="670"/>
      <c r="S45" s="169"/>
    </row>
    <row r="46" spans="1:19" s="4" customFormat="1" ht="12.75" customHeight="1" x14ac:dyDescent="0.2">
      <c r="A46" s="168"/>
      <c r="C46" s="670"/>
      <c r="D46" s="670"/>
      <c r="E46" s="670"/>
      <c r="F46" s="670"/>
      <c r="G46" s="670"/>
      <c r="H46" s="670"/>
      <c r="I46" s="670"/>
      <c r="J46" s="670"/>
      <c r="K46" s="670"/>
      <c r="L46" s="670"/>
      <c r="M46" s="670"/>
      <c r="N46" s="670"/>
      <c r="O46" s="670"/>
      <c r="P46" s="670"/>
      <c r="Q46" s="670"/>
      <c r="S46" s="169"/>
    </row>
    <row r="47" spans="1:19" ht="12.75" customHeight="1" x14ac:dyDescent="0.2">
      <c r="A47" s="142"/>
      <c r="N47" s="139"/>
      <c r="O47" s="139"/>
      <c r="P47" s="139"/>
      <c r="Q47" s="139"/>
      <c r="S47" s="133"/>
    </row>
    <row r="48" spans="1:19" ht="12.6" customHeight="1" x14ac:dyDescent="0.2">
      <c r="A48" s="142"/>
      <c r="C48" s="669" t="str">
        <f>'T1'!$C$40</f>
        <v>HOSPEDEIRAS</v>
      </c>
      <c r="D48" s="669"/>
      <c r="E48" s="669"/>
      <c r="F48" s="669"/>
      <c r="G48" s="669"/>
      <c r="H48" s="669"/>
      <c r="I48" s="669"/>
      <c r="J48" s="669"/>
      <c r="K48" s="70"/>
      <c r="M48" s="316" t="s">
        <v>176</v>
      </c>
      <c r="S48" s="133"/>
    </row>
    <row r="49" spans="1:19" ht="12.6" customHeight="1" x14ac:dyDescent="0.2">
      <c r="A49" s="142"/>
      <c r="C49" s="656" t="str">
        <f>'L2'!$A$38</f>
        <v xml:space="preserve">Tem por função: Distribuição de material promocional no espaço do stand; Apoio protocolar; Demonstração dos produtos e serviços; Atendimento dos clientes. </v>
      </c>
      <c r="D49" s="656"/>
      <c r="E49" s="656"/>
      <c r="F49" s="656"/>
      <c r="G49" s="656"/>
      <c r="H49" s="656"/>
      <c r="I49" s="656"/>
      <c r="J49" s="656"/>
      <c r="K49" s="656"/>
      <c r="L49" s="656"/>
      <c r="M49" s="656"/>
      <c r="N49" s="656"/>
      <c r="O49" s="656"/>
      <c r="P49" s="656"/>
      <c r="Q49" s="656"/>
      <c r="S49" s="133"/>
    </row>
    <row r="50" spans="1:19" ht="12.6" customHeight="1" x14ac:dyDescent="0.2">
      <c r="A50" s="142"/>
      <c r="C50" s="656"/>
      <c r="D50" s="656"/>
      <c r="E50" s="656"/>
      <c r="F50" s="656"/>
      <c r="G50" s="656"/>
      <c r="H50" s="656"/>
      <c r="I50" s="656"/>
      <c r="J50" s="656"/>
      <c r="K50" s="656"/>
      <c r="L50" s="656"/>
      <c r="M50" s="656"/>
      <c r="N50" s="656"/>
      <c r="O50" s="656"/>
      <c r="P50" s="656"/>
      <c r="Q50" s="656"/>
      <c r="S50" s="133"/>
    </row>
    <row r="51" spans="1:19" ht="12.6" customHeight="1" x14ac:dyDescent="0.2">
      <c r="A51" s="142"/>
      <c r="C51" s="110" t="str">
        <f>'L1'!$E$1</f>
        <v xml:space="preserve">Período mínimo de contratação - 4 horas. </v>
      </c>
      <c r="S51" s="133"/>
    </row>
    <row r="52" spans="1:19" ht="12.6" customHeight="1" x14ac:dyDescent="0.2">
      <c r="A52" s="142"/>
      <c r="C52" s="656" t="str">
        <f>'L2'!$A$43</f>
        <v xml:space="preserve">Horário - Exclusivamente o horário do certame e inclui uma hora de pausa para refeição. 
No primeiro dia de feira, apresentar-se-ão ½ hora antes do início da realização, nos restantes dias, no horário de abertura do certame. </v>
      </c>
      <c r="D52" s="656"/>
      <c r="E52" s="656"/>
      <c r="F52" s="656"/>
      <c r="G52" s="656"/>
      <c r="H52" s="656"/>
      <c r="I52" s="656"/>
      <c r="J52" s="656"/>
      <c r="K52" s="656"/>
      <c r="L52" s="656"/>
      <c r="M52" s="656"/>
      <c r="N52" s="656"/>
      <c r="O52" s="656"/>
      <c r="P52" s="656"/>
      <c r="Q52" s="656"/>
      <c r="S52" s="133"/>
    </row>
    <row r="53" spans="1:19" ht="12.6" customHeight="1" x14ac:dyDescent="0.2">
      <c r="A53" s="142"/>
      <c r="C53" s="656"/>
      <c r="D53" s="656"/>
      <c r="E53" s="656"/>
      <c r="F53" s="656"/>
      <c r="G53" s="656"/>
      <c r="H53" s="656"/>
      <c r="I53" s="656"/>
      <c r="J53" s="656"/>
      <c r="K53" s="656"/>
      <c r="L53" s="656"/>
      <c r="M53" s="656"/>
      <c r="N53" s="656"/>
      <c r="O53" s="656"/>
      <c r="P53" s="656"/>
      <c r="Q53" s="656"/>
      <c r="S53" s="133"/>
    </row>
    <row r="54" spans="1:19" ht="12.6" customHeight="1" x14ac:dyDescent="0.2">
      <c r="A54" s="142"/>
      <c r="S54" s="133"/>
    </row>
    <row r="55" spans="1:19" ht="12.6" customHeight="1" x14ac:dyDescent="0.2">
      <c r="A55" s="142"/>
      <c r="C55" s="669" t="str">
        <f>'T1'!$C$25</f>
        <v xml:space="preserve">VIGILÂNCIA </v>
      </c>
      <c r="D55" s="669"/>
      <c r="E55" s="669"/>
      <c r="F55" s="669"/>
      <c r="G55" s="669"/>
      <c r="H55" s="669"/>
      <c r="I55" s="669"/>
      <c r="J55" s="669"/>
      <c r="K55" s="24"/>
      <c r="M55" s="316" t="s">
        <v>176</v>
      </c>
      <c r="S55" s="133"/>
    </row>
    <row r="56" spans="1:19" ht="12.6" customHeight="1" x14ac:dyDescent="0.2">
      <c r="A56" s="142"/>
      <c r="C56" s="2" t="str">
        <f>'L2'!$A$48</f>
        <v>Tem por função garantir a segurança dos produtos expostos no Stand.</v>
      </c>
      <c r="S56" s="133"/>
    </row>
    <row r="57" spans="1:19" ht="12.6" customHeight="1" x14ac:dyDescent="0.2">
      <c r="A57" s="142"/>
      <c r="C57" s="110" t="str">
        <f>'L1'!$E$6</f>
        <v xml:space="preserve">Período mínimo de contratação: </v>
      </c>
      <c r="S57" s="133"/>
    </row>
    <row r="58" spans="1:19" ht="12.6" customHeight="1" x14ac:dyDescent="0.2">
      <c r="A58" s="142"/>
      <c r="C58" s="656" t="str">
        <f>'L2'!$A$53</f>
        <v>Segurança durante o dia - 1 dia de realização da Feira. Segurança durante a Noite - Da hora de encerramento até à hora de realização.</v>
      </c>
      <c r="D58" s="656"/>
      <c r="E58" s="656"/>
      <c r="F58" s="656"/>
      <c r="G58" s="656"/>
      <c r="H58" s="656"/>
      <c r="I58" s="656"/>
      <c r="J58" s="656"/>
      <c r="K58" s="656"/>
      <c r="L58" s="656"/>
      <c r="M58" s="656"/>
      <c r="N58" s="656"/>
      <c r="O58" s="656"/>
      <c r="P58" s="656"/>
      <c r="Q58" s="656"/>
      <c r="S58" s="133"/>
    </row>
    <row r="59" spans="1:19" ht="12.6" customHeight="1" x14ac:dyDescent="0.2">
      <c r="A59" s="142"/>
      <c r="C59" s="656" t="str">
        <f>'L2'!$A$58</f>
        <v>Se pretende efectuar um briefing antes do início do certame, deve mencionar essa necessidade no campo das observações, nesse caso, os seguranças apresentar-se-ão no primeiro dia de feira, ½ hora antes do início da realização. 
Caso contrário, apresentar-se-ão no stand, à hora de abertura do Certame.</v>
      </c>
      <c r="D59" s="656"/>
      <c r="E59" s="656"/>
      <c r="F59" s="656"/>
      <c r="G59" s="656"/>
      <c r="H59" s="656"/>
      <c r="I59" s="656"/>
      <c r="J59" s="656"/>
      <c r="K59" s="656"/>
      <c r="L59" s="656"/>
      <c r="M59" s="656"/>
      <c r="N59" s="656"/>
      <c r="O59" s="656"/>
      <c r="P59" s="656"/>
      <c r="Q59" s="656"/>
      <c r="S59" s="133"/>
    </row>
    <row r="60" spans="1:19" ht="12.6" customHeight="1" x14ac:dyDescent="0.2">
      <c r="A60" s="142"/>
      <c r="C60" s="656"/>
      <c r="D60" s="656"/>
      <c r="E60" s="656"/>
      <c r="F60" s="656"/>
      <c r="G60" s="656"/>
      <c r="H60" s="656"/>
      <c r="I60" s="656"/>
      <c r="J60" s="656"/>
      <c r="K60" s="656"/>
      <c r="L60" s="656"/>
      <c r="M60" s="656"/>
      <c r="N60" s="656"/>
      <c r="O60" s="656"/>
      <c r="P60" s="656"/>
      <c r="Q60" s="656"/>
      <c r="S60" s="133"/>
    </row>
    <row r="61" spans="1:19" ht="12.6" customHeight="1" x14ac:dyDescent="0.2">
      <c r="A61" s="142"/>
      <c r="C61" s="656"/>
      <c r="D61" s="656"/>
      <c r="E61" s="656"/>
      <c r="F61" s="656"/>
      <c r="G61" s="656"/>
      <c r="H61" s="656"/>
      <c r="I61" s="656"/>
      <c r="J61" s="656"/>
      <c r="K61" s="656"/>
      <c r="L61" s="656"/>
      <c r="M61" s="656"/>
      <c r="N61" s="656"/>
      <c r="O61" s="656"/>
      <c r="P61" s="656"/>
      <c r="Q61" s="656"/>
      <c r="S61" s="133"/>
    </row>
    <row r="62" spans="1:19" ht="12.6" customHeight="1" x14ac:dyDescent="0.2">
      <c r="A62" s="142"/>
      <c r="C62" s="139"/>
      <c r="D62" s="139"/>
      <c r="E62" s="139"/>
      <c r="F62" s="139"/>
      <c r="G62" s="139"/>
      <c r="H62" s="139"/>
      <c r="I62" s="139"/>
      <c r="J62" s="139"/>
      <c r="K62" s="139"/>
      <c r="L62" s="139"/>
      <c r="M62" s="139"/>
      <c r="N62" s="139"/>
      <c r="O62" s="139"/>
      <c r="P62" s="139"/>
      <c r="Q62" s="139"/>
      <c r="S62" s="133"/>
    </row>
    <row r="63" spans="1:19" ht="12.6" customHeight="1" x14ac:dyDescent="0.2">
      <c r="A63" s="142"/>
      <c r="C63" s="673" t="str">
        <f>'T1'!$G$21</f>
        <v>LIMPEZA DE STAND</v>
      </c>
      <c r="D63" s="673"/>
      <c r="E63" s="673"/>
      <c r="F63" s="673"/>
      <c r="G63" s="673"/>
      <c r="H63" s="673"/>
      <c r="I63" s="673"/>
      <c r="J63" s="673"/>
      <c r="K63" s="130"/>
      <c r="M63" s="316" t="s">
        <v>176</v>
      </c>
      <c r="S63" s="133"/>
    </row>
    <row r="64" spans="1:19" ht="12.6" customHeight="1" x14ac:dyDescent="0.2">
      <c r="A64" s="142"/>
      <c r="C64" s="657" t="str">
        <f>'L1'!$C$1</f>
        <v>INCLUI</v>
      </c>
      <c r="D64" s="658"/>
      <c r="E64" s="656" t="str">
        <f>'L2'!$A$63</f>
        <v>• Limpeza antes da abertura do Certame, após o término das montagens no pavilhão (Remoção dos plásticos protectores da alcatifa 
   do stand; Aspiração de alcatifa; Lavagem de pavimentos; Limpeza de mobiliário).
• Limpeza diária até uma hora antes da abertura do Certame (Aspiração de alcatifas e Limpeza de pó).
• Piquete rotativo 2 vezes por dia durante a realização para a recolha de lixos; 
• Limpeza dos cestos de lixo, 
• Pequenas limpezas irregulares em zonas com derrames e a pedido dos expositores, com excepção de aspirações.</v>
      </c>
      <c r="F64" s="656"/>
      <c r="G64" s="656"/>
      <c r="H64" s="656"/>
      <c r="I64" s="656"/>
      <c r="J64" s="656"/>
      <c r="K64" s="656"/>
      <c r="L64" s="656"/>
      <c r="M64" s="656"/>
      <c r="N64" s="656"/>
      <c r="O64" s="656"/>
      <c r="P64" s="656"/>
      <c r="Q64" s="656"/>
      <c r="S64" s="133"/>
    </row>
    <row r="65" spans="1:19" ht="12.6" customHeight="1" x14ac:dyDescent="0.2">
      <c r="A65" s="142"/>
      <c r="C65" s="659"/>
      <c r="D65" s="660"/>
      <c r="E65" s="656"/>
      <c r="F65" s="656"/>
      <c r="G65" s="656"/>
      <c r="H65" s="656"/>
      <c r="I65" s="656"/>
      <c r="J65" s="656"/>
      <c r="K65" s="656"/>
      <c r="L65" s="656"/>
      <c r="M65" s="656"/>
      <c r="N65" s="656"/>
      <c r="O65" s="656"/>
      <c r="P65" s="656"/>
      <c r="Q65" s="656"/>
      <c r="S65" s="133"/>
    </row>
    <row r="66" spans="1:19" ht="12.6" customHeight="1" x14ac:dyDescent="0.2">
      <c r="A66" s="142"/>
      <c r="C66" s="659"/>
      <c r="D66" s="660"/>
      <c r="E66" s="656"/>
      <c r="F66" s="656"/>
      <c r="G66" s="656"/>
      <c r="H66" s="656"/>
      <c r="I66" s="656"/>
      <c r="J66" s="656"/>
      <c r="K66" s="656"/>
      <c r="L66" s="656"/>
      <c r="M66" s="656"/>
      <c r="N66" s="656"/>
      <c r="O66" s="656"/>
      <c r="P66" s="656"/>
      <c r="Q66" s="656"/>
      <c r="S66" s="133"/>
    </row>
    <row r="67" spans="1:19" ht="12.6" customHeight="1" x14ac:dyDescent="0.2">
      <c r="A67" s="142"/>
      <c r="C67" s="659"/>
      <c r="D67" s="660"/>
      <c r="E67" s="656"/>
      <c r="F67" s="656"/>
      <c r="G67" s="656"/>
      <c r="H67" s="656"/>
      <c r="I67" s="656"/>
      <c r="J67" s="656"/>
      <c r="K67" s="656"/>
      <c r="L67" s="656"/>
      <c r="M67" s="656"/>
      <c r="N67" s="656"/>
      <c r="O67" s="656"/>
      <c r="P67" s="656"/>
      <c r="Q67" s="656"/>
      <c r="S67" s="133"/>
    </row>
    <row r="68" spans="1:19" ht="12.6" customHeight="1" x14ac:dyDescent="0.2">
      <c r="A68" s="142"/>
      <c r="C68" s="659"/>
      <c r="D68" s="660"/>
      <c r="E68" s="656"/>
      <c r="F68" s="656"/>
      <c r="G68" s="656"/>
      <c r="H68" s="656"/>
      <c r="I68" s="656"/>
      <c r="J68" s="656"/>
      <c r="K68" s="656"/>
      <c r="L68" s="656"/>
      <c r="M68" s="656"/>
      <c r="N68" s="656"/>
      <c r="O68" s="656"/>
      <c r="P68" s="656"/>
      <c r="Q68" s="656"/>
      <c r="S68" s="133"/>
    </row>
    <row r="69" spans="1:19" ht="14.25" customHeight="1" x14ac:dyDescent="0.2">
      <c r="A69" s="142"/>
      <c r="C69" s="661"/>
      <c r="D69" s="662"/>
      <c r="E69" s="656"/>
      <c r="F69" s="656"/>
      <c r="G69" s="656"/>
      <c r="H69" s="656"/>
      <c r="I69" s="656"/>
      <c r="J69" s="656"/>
      <c r="K69" s="656"/>
      <c r="L69" s="656"/>
      <c r="M69" s="656"/>
      <c r="N69" s="656"/>
      <c r="O69" s="656"/>
      <c r="P69" s="656"/>
      <c r="Q69" s="656"/>
      <c r="S69" s="133"/>
    </row>
    <row r="70" spans="1:19" ht="12.6" customHeight="1" x14ac:dyDescent="0.2">
      <c r="A70" s="142"/>
      <c r="D70" s="139"/>
      <c r="E70" s="139"/>
      <c r="F70" s="139"/>
      <c r="G70" s="139"/>
      <c r="H70" s="139"/>
      <c r="I70" s="139"/>
      <c r="J70" s="139"/>
      <c r="K70" s="139"/>
      <c r="L70" s="139"/>
      <c r="M70" s="139"/>
      <c r="N70" s="139"/>
      <c r="O70" s="139"/>
      <c r="P70" s="139"/>
      <c r="Q70" s="139"/>
      <c r="S70" s="133"/>
    </row>
    <row r="71" spans="1:19" ht="12.6" customHeight="1" x14ac:dyDescent="0.2">
      <c r="A71" s="142"/>
      <c r="C71" s="663" t="str">
        <f>'L1'!$C$6</f>
        <v>NÃO Inclui</v>
      </c>
      <c r="D71" s="664"/>
      <c r="E71" s="656" t="str">
        <f>'L2'!$A$68</f>
        <v>• Limpeza de objectos ou produtos expostos; 
• Remoção de materiais e utensílios sobrantes de montagens; 
• Lavagem de alcatifas e remoção de nódoas; 
• Lavagem com meios mecânicos de pavimentos; 
• Tratamento de pavimentos, tais como: Selagens, enceramentos e vitrificações de pavimentos em mármore, lustragens, etc;. 
• Remoção de colas em mobiliário e painéis verticais.  
A limpeza de produtos expostos é sujeita a Orçamento.</v>
      </c>
      <c r="F71" s="656"/>
      <c r="G71" s="656"/>
      <c r="H71" s="656"/>
      <c r="I71" s="656"/>
      <c r="J71" s="656"/>
      <c r="K71" s="656"/>
      <c r="L71" s="656"/>
      <c r="M71" s="656"/>
      <c r="N71" s="656"/>
      <c r="O71" s="656"/>
      <c r="P71" s="656"/>
      <c r="Q71" s="656"/>
      <c r="S71" s="133"/>
    </row>
    <row r="72" spans="1:19" ht="12.6" customHeight="1" x14ac:dyDescent="0.2">
      <c r="A72" s="142"/>
      <c r="C72" s="665"/>
      <c r="D72" s="666"/>
      <c r="E72" s="656"/>
      <c r="F72" s="656"/>
      <c r="G72" s="656"/>
      <c r="H72" s="656"/>
      <c r="I72" s="656"/>
      <c r="J72" s="656"/>
      <c r="K72" s="656"/>
      <c r="L72" s="656"/>
      <c r="M72" s="656"/>
      <c r="N72" s="656"/>
      <c r="O72" s="656"/>
      <c r="P72" s="656"/>
      <c r="Q72" s="656"/>
      <c r="S72" s="133"/>
    </row>
    <row r="73" spans="1:19" ht="12.6" customHeight="1" x14ac:dyDescent="0.2">
      <c r="A73" s="142"/>
      <c r="C73" s="665"/>
      <c r="D73" s="666"/>
      <c r="E73" s="656"/>
      <c r="F73" s="656"/>
      <c r="G73" s="656"/>
      <c r="H73" s="656"/>
      <c r="I73" s="656"/>
      <c r="J73" s="656"/>
      <c r="K73" s="656"/>
      <c r="L73" s="656"/>
      <c r="M73" s="656"/>
      <c r="N73" s="656"/>
      <c r="O73" s="656"/>
      <c r="P73" s="656"/>
      <c r="Q73" s="656"/>
      <c r="S73" s="133"/>
    </row>
    <row r="74" spans="1:19" ht="12.6" customHeight="1" x14ac:dyDescent="0.2">
      <c r="A74" s="142"/>
      <c r="C74" s="665"/>
      <c r="D74" s="666"/>
      <c r="E74" s="656"/>
      <c r="F74" s="656"/>
      <c r="G74" s="656"/>
      <c r="H74" s="656"/>
      <c r="I74" s="656"/>
      <c r="J74" s="656"/>
      <c r="K74" s="656"/>
      <c r="L74" s="656"/>
      <c r="M74" s="656"/>
      <c r="N74" s="656"/>
      <c r="O74" s="656"/>
      <c r="P74" s="656"/>
      <c r="Q74" s="656"/>
      <c r="S74" s="133"/>
    </row>
    <row r="75" spans="1:19" ht="12.6" customHeight="1" x14ac:dyDescent="0.2">
      <c r="A75" s="142"/>
      <c r="C75" s="665"/>
      <c r="D75" s="666"/>
      <c r="E75" s="656"/>
      <c r="F75" s="656"/>
      <c r="G75" s="656"/>
      <c r="H75" s="656"/>
      <c r="I75" s="656"/>
      <c r="J75" s="656"/>
      <c r="K75" s="656"/>
      <c r="L75" s="656"/>
      <c r="M75" s="656"/>
      <c r="N75" s="656"/>
      <c r="O75" s="656"/>
      <c r="P75" s="656"/>
      <c r="Q75" s="656"/>
      <c r="S75" s="133"/>
    </row>
    <row r="76" spans="1:19" ht="14.25" customHeight="1" x14ac:dyDescent="0.2">
      <c r="A76" s="142"/>
      <c r="C76" s="667"/>
      <c r="D76" s="668"/>
      <c r="E76" s="656"/>
      <c r="F76" s="656"/>
      <c r="G76" s="656"/>
      <c r="H76" s="656"/>
      <c r="I76" s="656"/>
      <c r="J76" s="656"/>
      <c r="K76" s="656"/>
      <c r="L76" s="656"/>
      <c r="M76" s="656"/>
      <c r="N76" s="656"/>
      <c r="O76" s="656"/>
      <c r="P76" s="656"/>
      <c r="Q76" s="656"/>
      <c r="S76" s="133"/>
    </row>
    <row r="77" spans="1:19" ht="12.6" customHeight="1" x14ac:dyDescent="0.2">
      <c r="A77" s="142"/>
      <c r="S77" s="133"/>
    </row>
    <row r="78" spans="1:19" ht="12.6" customHeight="1" x14ac:dyDescent="0.2">
      <c r="A78" s="142"/>
      <c r="C78" s="672" t="str">
        <f>'T1'!$M$21</f>
        <v>CONTENTOR P/ LIXO DESMONTAGEM</v>
      </c>
      <c r="D78" s="672"/>
      <c r="E78" s="669"/>
      <c r="F78" s="669"/>
      <c r="G78" s="669"/>
      <c r="H78" s="669"/>
      <c r="I78" s="669"/>
      <c r="J78" s="669"/>
      <c r="K78" s="70"/>
      <c r="M78" s="316" t="s">
        <v>176</v>
      </c>
      <c r="S78" s="133"/>
    </row>
    <row r="79" spans="1:19" ht="12.6" customHeight="1" x14ac:dyDescent="0.2">
      <c r="A79" s="142"/>
      <c r="E79" s="353"/>
      <c r="F79" s="354" t="s">
        <v>47</v>
      </c>
      <c r="G79" s="355">
        <f>Serviços!$AL$26</f>
        <v>464.09</v>
      </c>
      <c r="H79" s="355"/>
      <c r="I79" s="356"/>
      <c r="J79" s="354" t="s">
        <v>48</v>
      </c>
      <c r="K79" s="671">
        <f>Serviços!$AL$27</f>
        <v>867.89</v>
      </c>
      <c r="L79" s="671"/>
      <c r="M79" s="355"/>
      <c r="N79" s="357" t="s">
        <v>49</v>
      </c>
      <c r="O79" s="355">
        <f>Serviços!$AL$28</f>
        <v>1230.6600000000001</v>
      </c>
      <c r="P79" s="358"/>
      <c r="S79" s="133"/>
    </row>
    <row r="80" spans="1:19" ht="12.6" customHeight="1" x14ac:dyDescent="0.2">
      <c r="A80" s="142"/>
      <c r="C80" s="23"/>
      <c r="D80" s="165"/>
      <c r="E80" s="165"/>
      <c r="F80" s="23"/>
      <c r="G80" s="165"/>
      <c r="H80" s="165"/>
      <c r="I80" s="23"/>
      <c r="J80" s="165"/>
      <c r="K80" s="165"/>
      <c r="L80" s="23"/>
      <c r="M80" s="165"/>
      <c r="N80" s="165"/>
      <c r="O80" s="70"/>
      <c r="P80" s="165"/>
      <c r="Q80" s="165"/>
      <c r="S80" s="133"/>
    </row>
    <row r="81" spans="1:19" ht="12.6" customHeight="1" x14ac:dyDescent="0.2">
      <c r="A81" s="142"/>
      <c r="C81" s="669" t="str">
        <f>'T1'!$M$41</f>
        <v>PARQUE SUBTERRÂNEO</v>
      </c>
      <c r="D81" s="669"/>
      <c r="E81" s="669"/>
      <c r="F81" s="669"/>
      <c r="G81" s="669"/>
      <c r="H81" s="669"/>
      <c r="I81" s="669"/>
      <c r="J81" s="669"/>
      <c r="K81" s="24"/>
      <c r="M81" s="316" t="s">
        <v>176</v>
      </c>
      <c r="S81" s="133"/>
    </row>
    <row r="82" spans="1:19" ht="12.6" customHeight="1" x14ac:dyDescent="0.2">
      <c r="A82" s="142"/>
      <c r="C82" s="656" t="str">
        <f>'L2'!$A$78</f>
        <v>Os parqueamentos são válidos para o período da Montagem, Realização e Desmontagem das 07H00 às 24H00.
O estacionamento fora destes períodos fica sujeito a custos adicionais conforme tabela de preços de Parque.
Poderá ainda adquirir na caixa manual do Parque, o bilhete diário pelo valor de 10,41€ (PVP), mediante apresentação do cartão de Expositor.   
O estacionamento está limitado a viaturas até 2m de altura.</v>
      </c>
      <c r="D82" s="656"/>
      <c r="E82" s="656"/>
      <c r="F82" s="656"/>
      <c r="G82" s="656"/>
      <c r="H82" s="656"/>
      <c r="I82" s="656"/>
      <c r="J82" s="656"/>
      <c r="K82" s="656"/>
      <c r="L82" s="656"/>
      <c r="M82" s="656"/>
      <c r="N82" s="656"/>
      <c r="O82" s="656"/>
      <c r="P82" s="656"/>
      <c r="Q82" s="656"/>
      <c r="S82" s="133"/>
    </row>
    <row r="83" spans="1:19" ht="12.6" customHeight="1" x14ac:dyDescent="0.2">
      <c r="A83" s="142"/>
      <c r="C83" s="656"/>
      <c r="D83" s="656"/>
      <c r="E83" s="656"/>
      <c r="F83" s="656"/>
      <c r="G83" s="656"/>
      <c r="H83" s="656"/>
      <c r="I83" s="656"/>
      <c r="J83" s="656"/>
      <c r="K83" s="656"/>
      <c r="L83" s="656"/>
      <c r="M83" s="656"/>
      <c r="N83" s="656"/>
      <c r="O83" s="656"/>
      <c r="P83" s="656"/>
      <c r="Q83" s="656"/>
      <c r="S83" s="133"/>
    </row>
    <row r="84" spans="1:19" ht="12.75" customHeight="1" x14ac:dyDescent="0.2">
      <c r="A84" s="142"/>
      <c r="C84" s="656"/>
      <c r="D84" s="656"/>
      <c r="E84" s="656"/>
      <c r="F84" s="656"/>
      <c r="G84" s="656"/>
      <c r="H84" s="656"/>
      <c r="I84" s="656"/>
      <c r="J84" s="656"/>
      <c r="K84" s="656"/>
      <c r="L84" s="656"/>
      <c r="M84" s="656"/>
      <c r="N84" s="656"/>
      <c r="O84" s="656"/>
      <c r="P84" s="656"/>
      <c r="Q84" s="656"/>
      <c r="S84" s="133"/>
    </row>
    <row r="85" spans="1:19" ht="18.75" customHeight="1" x14ac:dyDescent="0.2">
      <c r="A85" s="142"/>
      <c r="C85" s="656"/>
      <c r="D85" s="656"/>
      <c r="E85" s="656"/>
      <c r="F85" s="656"/>
      <c r="G85" s="656"/>
      <c r="H85" s="656"/>
      <c r="I85" s="656"/>
      <c r="J85" s="656"/>
      <c r="K85" s="656"/>
      <c r="L85" s="656"/>
      <c r="M85" s="656"/>
      <c r="N85" s="656"/>
      <c r="O85" s="656"/>
      <c r="P85" s="656"/>
      <c r="Q85" s="656"/>
      <c r="S85" s="133"/>
    </row>
    <row r="86" spans="1:19" ht="12.6" customHeight="1" x14ac:dyDescent="0.2">
      <c r="A86" s="142"/>
      <c r="S86" s="133"/>
    </row>
    <row r="87" spans="1:19" ht="12.6" customHeight="1" x14ac:dyDescent="0.2">
      <c r="A87" s="142"/>
      <c r="S87" s="133"/>
    </row>
    <row r="88" spans="1:19" ht="12.6" customHeight="1" x14ac:dyDescent="0.2">
      <c r="A88" s="142"/>
      <c r="C88" s="670"/>
      <c r="D88" s="670"/>
      <c r="E88" s="670"/>
      <c r="F88" s="670"/>
      <c r="G88" s="670"/>
      <c r="H88" s="670"/>
      <c r="I88" s="670"/>
      <c r="J88" s="670"/>
      <c r="K88" s="670"/>
      <c r="L88" s="670"/>
      <c r="M88" s="670"/>
      <c r="N88" s="670"/>
      <c r="O88" s="670"/>
      <c r="P88" s="670"/>
      <c r="Q88" s="670"/>
      <c r="S88" s="133"/>
    </row>
    <row r="89" spans="1:19" ht="11.25" x14ac:dyDescent="0.2">
      <c r="A89" s="142"/>
      <c r="C89" s="139"/>
      <c r="D89" s="139"/>
      <c r="E89" s="139"/>
      <c r="F89" s="139"/>
      <c r="G89" s="139"/>
      <c r="H89" s="139"/>
      <c r="I89" s="139"/>
      <c r="J89" s="139"/>
      <c r="K89" s="139"/>
      <c r="L89" s="139"/>
      <c r="M89" s="139"/>
      <c r="N89" s="139"/>
      <c r="O89" s="139"/>
      <c r="P89" s="139"/>
      <c r="Q89" s="139"/>
      <c r="R89" s="4"/>
      <c r="S89" s="133"/>
    </row>
    <row r="90" spans="1:19" ht="11.25" x14ac:dyDescent="0.2">
      <c r="A90" s="142"/>
      <c r="C90" s="139"/>
      <c r="D90" s="139"/>
      <c r="E90" s="139"/>
      <c r="F90" s="139"/>
      <c r="G90" s="139"/>
      <c r="H90" s="139"/>
      <c r="I90" s="139"/>
      <c r="J90" s="139"/>
      <c r="K90" s="139"/>
      <c r="L90" s="139"/>
      <c r="M90" s="139"/>
      <c r="N90" s="139"/>
      <c r="O90" s="139"/>
      <c r="P90" s="139"/>
      <c r="Q90" s="139"/>
      <c r="R90" s="4"/>
      <c r="S90" s="133"/>
    </row>
    <row r="91" spans="1:19" ht="12" thickBot="1" x14ac:dyDescent="0.25">
      <c r="A91" s="144"/>
      <c r="B91" s="145"/>
      <c r="C91" s="145"/>
      <c r="D91" s="145"/>
      <c r="E91" s="145"/>
      <c r="F91" s="145"/>
      <c r="G91" s="145"/>
      <c r="H91" s="145"/>
      <c r="I91" s="145"/>
      <c r="J91" s="145"/>
      <c r="K91" s="145"/>
      <c r="L91" s="145"/>
      <c r="M91" s="145"/>
      <c r="N91" s="145"/>
      <c r="O91" s="145"/>
      <c r="P91" s="145"/>
      <c r="Q91" s="145"/>
      <c r="R91" s="145"/>
      <c r="S91" s="146"/>
    </row>
    <row r="92" spans="1:19" ht="12" thickTop="1" x14ac:dyDescent="0.2"/>
    <row r="93" spans="1:19" ht="11.25" x14ac:dyDescent="0.2"/>
  </sheetData>
  <sheetProtection algorithmName="SHA-512" hashValue="3KJKYACFeWagGVWnYx1YlG5qOafqFiHZAzVTk9iE0tDdzF4dCAqF69Yx2z6gDhQorSj2b1CcWVqJIvakcALa+w==" saltValue="tig1VFR106s1ec0owMPjog==" spinCount="100000" sheet="1" selectLockedCells="1"/>
  <mergeCells count="42">
    <mergeCell ref="C11:E11"/>
    <mergeCell ref="F11:J11"/>
    <mergeCell ref="L13:M13"/>
    <mergeCell ref="J12:K13"/>
    <mergeCell ref="N13:O13"/>
    <mergeCell ref="G2:L3"/>
    <mergeCell ref="D6:P9"/>
    <mergeCell ref="C48:J48"/>
    <mergeCell ref="P33:Q33"/>
    <mergeCell ref="G13:H13"/>
    <mergeCell ref="E13:F13"/>
    <mergeCell ref="E33:F33"/>
    <mergeCell ref="H33:I33"/>
    <mergeCell ref="C21:Q24"/>
    <mergeCell ref="N33:O33"/>
    <mergeCell ref="C16:Q18"/>
    <mergeCell ref="C12:D13"/>
    <mergeCell ref="E12:F12"/>
    <mergeCell ref="G12:H12"/>
    <mergeCell ref="L12:M12"/>
    <mergeCell ref="N12:O12"/>
    <mergeCell ref="C20:J20"/>
    <mergeCell ref="C36:Q37"/>
    <mergeCell ref="C39:Q42"/>
    <mergeCell ref="C15:J15"/>
    <mergeCell ref="C88:Q88"/>
    <mergeCell ref="C58:Q58"/>
    <mergeCell ref="C82:Q85"/>
    <mergeCell ref="K79:L79"/>
    <mergeCell ref="C81:J81"/>
    <mergeCell ref="C78:J78"/>
    <mergeCell ref="C55:J55"/>
    <mergeCell ref="C52:Q53"/>
    <mergeCell ref="C44:Q46"/>
    <mergeCell ref="C26:Q31"/>
    <mergeCell ref="C49:Q50"/>
    <mergeCell ref="C63:J63"/>
    <mergeCell ref="E64:Q69"/>
    <mergeCell ref="C59:Q61"/>
    <mergeCell ref="E71:Q76"/>
    <mergeCell ref="C64:D69"/>
    <mergeCell ref="C71:D76"/>
  </mergeCells>
  <hyperlinks>
    <hyperlink ref="M15" location="Serviços!M40" display="◄" xr:uid="{F40BE073-AD3F-4CE7-98BC-17E07DE9BCF5}"/>
    <hyperlink ref="M63" location="Serviços!M90" display="◄" xr:uid="{6EB055D4-7A0F-48FE-9D9E-76C62ED8324D}"/>
    <hyperlink ref="M78" location="Serviços!J92" display="◄" xr:uid="{D0FF1CE5-B80C-4F44-A4B9-CAE4017C71B9}"/>
    <hyperlink ref="M81" location="Serviços!M97" display="◄" xr:uid="{C5978591-CD68-4117-95D5-25F1B9F4A26C}"/>
    <hyperlink ref="M48" location="Serviços!G80" display="◄" xr:uid="{9A138440-68E8-4DF9-BBE4-FF60433CB846}"/>
    <hyperlink ref="M55" location="Serviços!J86" display="◄" xr:uid="{2CF8BBAA-6D4B-48DB-9E67-29084AAD158F}"/>
    <hyperlink ref="M20" location="Serviços!M53" display="◄" xr:uid="{196F4FA3-CC04-442F-8C43-0E168CAC047A}"/>
    <hyperlink ref="M11" location="Serviços!H33" display="◄" xr:uid="{628D6DC2-2147-4A76-922B-422743EACD26}"/>
  </hyperlinks>
  <printOptions horizontalCentered="1" verticalCentered="1"/>
  <pageMargins left="0.19685039370078741" right="0.19685039370078741" top="0.19685039370078741" bottom="0.19685039370078741" header="0" footer="0"/>
  <pageSetup orientation="portrait" r:id="rId1"/>
  <rowBreaks count="1" manualBreakCount="1">
    <brk id="5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E71E-BC98-4BD3-B1B8-FBDC326FE765}">
  <dimension ref="A1:S230"/>
  <sheetViews>
    <sheetView showGridLines="0" defaultGridColor="0" colorId="22" zoomScaleNormal="100" workbookViewId="0">
      <selection activeCell="A18" sqref="A18:A21"/>
    </sheetView>
  </sheetViews>
  <sheetFormatPr defaultColWidth="9.140625" defaultRowHeight="11.25" customHeight="1" x14ac:dyDescent="0.2"/>
  <cols>
    <col min="1" max="1" width="31.28515625" style="2" bestFit="1" customWidth="1"/>
    <col min="2" max="2" width="9.5703125" style="2" bestFit="1" customWidth="1"/>
    <col min="3" max="3" width="21.7109375" style="2" customWidth="1"/>
    <col min="4" max="4" width="2.140625" style="2" customWidth="1"/>
    <col min="5" max="5" width="23.140625" style="2" bestFit="1" customWidth="1"/>
    <col min="6" max="6" width="1.140625" style="2" customWidth="1"/>
    <col min="7" max="7" width="27.42578125" style="2" bestFit="1" customWidth="1"/>
    <col min="8" max="8" width="1.28515625" style="2" customWidth="1"/>
    <col min="9" max="9" width="30.7109375" style="2" bestFit="1" customWidth="1"/>
    <col min="10" max="10" width="2.7109375" style="2" customWidth="1"/>
    <col min="11" max="11" width="35" style="2" bestFit="1" customWidth="1"/>
    <col min="12" max="12" width="1.5703125" style="2" customWidth="1"/>
    <col min="13" max="13" width="27.28515625" style="2" bestFit="1" customWidth="1"/>
    <col min="14" max="14" width="2" style="2" customWidth="1"/>
    <col min="15" max="15" width="37.140625" style="2" bestFit="1" customWidth="1"/>
    <col min="16" max="16" width="1.28515625" style="2" customWidth="1"/>
    <col min="17" max="17" width="52.5703125" style="2" bestFit="1" customWidth="1"/>
    <col min="18" max="18" width="2.140625" style="2" customWidth="1"/>
    <col min="19" max="19" width="33" style="2" bestFit="1" customWidth="1"/>
    <col min="20" max="20" width="5" style="2" customWidth="1"/>
    <col min="21" max="16384" width="9.140625" style="2"/>
  </cols>
  <sheetData>
    <row r="1" spans="1:19" ht="13.9" customHeight="1" thickBot="1" x14ac:dyDescent="0.25">
      <c r="A1" s="237" t="str">
        <f>Serviços!$L$1</f>
        <v>Português</v>
      </c>
      <c r="B1" s="128"/>
      <c r="D1" s="128"/>
      <c r="E1" s="31" t="str">
        <f>IF($A$1="Português",E2,(IF($A$1="English",E3,(IF($A$1="Español",E4,(IF($A$1="Français",E5)))))))</f>
        <v>Nº Contribuinte:</v>
      </c>
      <c r="G1" s="31" t="str">
        <f>IF($A$1="Português",G2,(IF($A$1="English",G3,(IF($A$1="Español",G4,(IF($A$1="Français",G5)))))))</f>
        <v>Prazo de Inscrição:</v>
      </c>
      <c r="H1" s="128"/>
      <c r="I1" s="31" t="str">
        <f>IF($A$1="Português",I2,(IF($A$1="English",I3,(IF($A$1="Español",I4,(IF($A$1="Français",I5)))))))</f>
        <v>Energia       (Consumo Suplementar)</v>
      </c>
      <c r="J1" s="128"/>
      <c r="K1" s="31" t="str">
        <f>IF($A$1="Português",K2,(IF($A$1="English",K3,(IF($A$1="Español",K4,(IF($A$1="Français",K5)))))))</f>
        <v>AR COMPRIMIDO</v>
      </c>
      <c r="M1" s="31" t="str">
        <f>IF($A$1="Português",M2,(IF($A$1="English",M3,(IF($A$1="Español",M4,(IF($A$1="Français",M5)))))))</f>
        <v>MOBILIÁRIO / MATERIAL</v>
      </c>
      <c r="O1" s="31" t="str">
        <f>IF($A$1="Português",O2,(IF($A$1="English",O3,(IF($A$1="Español",O4,(IF($A$1="Français",O5)))))))</f>
        <v>Armazém com porta</v>
      </c>
      <c r="Q1" s="31" t="str">
        <f>IF($A$1="Português",Q2,(IF($A$1="English",Q3,(IF($A$1="Español",Q4,(IF($A$1="Français",Q5)))))))</f>
        <v>Impressão Digital na Pala</v>
      </c>
      <c r="S1" s="31" t="str">
        <f>IF($A$1="Português",S6,(IF($A$1="English",S11,(IF($A$1="Español",S16,(IF($A$1="Français",S21)))))))</f>
        <v>Rede Wi-Fi Premium 5GHz  - 1 Dispositivo</v>
      </c>
    </row>
    <row r="2" spans="1:19" ht="13.9" customHeight="1" thickTop="1" x14ac:dyDescent="0.2">
      <c r="A2" s="325" t="s">
        <v>757</v>
      </c>
      <c r="B2" s="326"/>
      <c r="C2" s="327"/>
      <c r="D2" s="95"/>
      <c r="E2" s="1" t="s">
        <v>0</v>
      </c>
      <c r="G2" s="127" t="s">
        <v>122</v>
      </c>
      <c r="H2" s="3"/>
      <c r="I2" s="207" t="s">
        <v>427</v>
      </c>
      <c r="J2" s="1"/>
      <c r="K2" s="4" t="s">
        <v>3</v>
      </c>
      <c r="M2" s="25" t="s">
        <v>354</v>
      </c>
      <c r="O2" s="25" t="s">
        <v>607</v>
      </c>
      <c r="Q2" s="75" t="s">
        <v>587</v>
      </c>
      <c r="S2" s="31" t="str">
        <f>IF($A$1="Português",S7,(IF($A$1="English",S12,(IF($A$1="Español",S17,(IF($A$1="Français",S22)))))))</f>
        <v>Rede Wi-Fi Premium 5GHz - 5 Dispositivos</v>
      </c>
    </row>
    <row r="3" spans="1:19" ht="13.9" customHeight="1" x14ac:dyDescent="0.2">
      <c r="A3" s="328" t="s">
        <v>646</v>
      </c>
      <c r="B3" s="329"/>
      <c r="C3" s="330">
        <v>45614</v>
      </c>
      <c r="D3" s="95"/>
      <c r="E3" s="2" t="s">
        <v>37</v>
      </c>
      <c r="G3" s="73" t="s">
        <v>123</v>
      </c>
      <c r="H3" s="195"/>
      <c r="I3" s="207" t="s">
        <v>428</v>
      </c>
      <c r="K3" s="4" t="s">
        <v>28</v>
      </c>
      <c r="M3" s="25" t="s">
        <v>355</v>
      </c>
      <c r="O3" s="25" t="s">
        <v>608</v>
      </c>
      <c r="Q3" s="75" t="s">
        <v>588</v>
      </c>
      <c r="S3" s="31" t="str">
        <f>IF($A$1="Português",S8,(IF($A$1="English",S13,(IF($A$1="Español",S18,(IF($A$1="Français",S23)))))))</f>
        <v>Rede Wi-Fi Premium 5GHz - 50 Dispositivos</v>
      </c>
    </row>
    <row r="4" spans="1:19" ht="13.9" customHeight="1" x14ac:dyDescent="0.2">
      <c r="A4" s="328" t="s">
        <v>647</v>
      </c>
      <c r="B4" s="331">
        <v>1</v>
      </c>
      <c r="C4" s="332">
        <f>$C$9-$B$4</f>
        <v>45616</v>
      </c>
      <c r="D4" s="96"/>
      <c r="E4" s="2" t="s">
        <v>15</v>
      </c>
      <c r="G4" s="73" t="s">
        <v>124</v>
      </c>
      <c r="H4" s="44"/>
      <c r="I4" s="207" t="s">
        <v>429</v>
      </c>
      <c r="K4" s="4" t="s">
        <v>29</v>
      </c>
      <c r="M4" s="25" t="s">
        <v>356</v>
      </c>
      <c r="O4" s="25" t="s">
        <v>609</v>
      </c>
      <c r="Q4" s="75" t="s">
        <v>589</v>
      </c>
      <c r="S4" s="31" t="str">
        <f>IF($A$1="Português",S9,(IF($A$1="English",S14,(IF($A$1="Español",S19,(IF($A$1="Français",S24)))))))</f>
        <v>Rede Wi-Fi Premium 5GHz - 100 Dispositivos</v>
      </c>
    </row>
    <row r="5" spans="1:19" ht="13.9" customHeight="1" x14ac:dyDescent="0.2">
      <c r="A5" s="333" t="s">
        <v>648</v>
      </c>
      <c r="B5" s="334">
        <v>90</v>
      </c>
      <c r="C5" s="335">
        <f>SUM($C$3-$B$5)</f>
        <v>45524</v>
      </c>
      <c r="D5" s="97"/>
      <c r="E5" s="2" t="s">
        <v>32</v>
      </c>
      <c r="G5" s="5" t="s">
        <v>125</v>
      </c>
      <c r="H5" s="3"/>
      <c r="I5" s="207" t="s">
        <v>430</v>
      </c>
      <c r="J5" s="129"/>
      <c r="K5" s="4" t="s">
        <v>36</v>
      </c>
      <c r="M5" s="25" t="s">
        <v>357</v>
      </c>
      <c r="O5" s="25" t="s">
        <v>610</v>
      </c>
      <c r="Q5" s="75" t="s">
        <v>590</v>
      </c>
      <c r="S5" s="31" t="str">
        <f>IF($A$1="Português",S10,(IF($A$1="English",S15,(IF($A$1="Español",S20,(IF($A$1="Français",S25)))))))</f>
        <v>Rede Wi-Fi Dedicada ao Stand - 50 Dispositivos</v>
      </c>
    </row>
    <row r="6" spans="1:19" ht="13.9" customHeight="1" x14ac:dyDescent="0.2">
      <c r="A6" s="333" t="s">
        <v>649</v>
      </c>
      <c r="B6" s="334">
        <v>45</v>
      </c>
      <c r="C6" s="335">
        <f>SUM($C$3-$B$6)</f>
        <v>45569</v>
      </c>
      <c r="D6" s="96"/>
      <c r="E6" s="31" t="str">
        <f>IF($A$1="Português",E7,(IF($A$1="English",E8,(IF($A$1="Español",E9,(IF($A$1="Français",E8)))))))</f>
        <v>Assinatura:</v>
      </c>
      <c r="G6" s="31" t="str">
        <f>IF($A$1="Português",G7,(IF($A$1="English",G8,(IF($A$1="Español",G9,(IF($A$1="Français",G10)))))))</f>
        <v>Ar Comprimido</v>
      </c>
      <c r="H6" s="1"/>
      <c r="I6" s="31" t="str">
        <f>IF($A$1="Português",I7,(IF($A$1="English",I8,(IF($A$1="Español",I9,(IF($A$1="Français",I10)))))))</f>
        <v>Projector de Braço 300 W</v>
      </c>
      <c r="J6" s="1"/>
      <c r="K6" s="31" t="str">
        <f>IF($A$1="Português",K7,(IF($A$1="English",K8,(IF($A$1="Español",K9,(IF($A$1="Français",K10)))))))</f>
        <v>ÁGUA E ESGOTO</v>
      </c>
      <c r="M6" s="31" t="str">
        <f>IF($A$1="Português",M7,(IF($A$1="English",M8,(IF($A$1="Español",M9,(IF($A$1="Français",M10)))))))</f>
        <v>(Adicional para Stands FIL)</v>
      </c>
      <c r="O6" s="31" t="str">
        <f>IF($A$1="Português",O7,(IF($A$1="English",O8,(IF($A$1="Español",O9,(IF($A$1="Français",O10)))))))</f>
        <v xml:space="preserve">ALCATIFA </v>
      </c>
      <c r="Q6" s="31" t="str">
        <f>IF($A$1="Português",Q7,(IF($A$1="English",Q8,(IF($A$1="Español",Q9,(IF($A$1="Français",Q10)))))))</f>
        <v>Impressão em vinil colada na parede</v>
      </c>
      <c r="S6" s="202" t="s">
        <v>373</v>
      </c>
    </row>
    <row r="7" spans="1:19" ht="13.9" customHeight="1" x14ac:dyDescent="0.2">
      <c r="A7" s="333" t="s">
        <v>650</v>
      </c>
      <c r="B7" s="336">
        <v>31</v>
      </c>
      <c r="C7" s="337">
        <f>SUM($C$3-$B$7)</f>
        <v>45583</v>
      </c>
      <c r="D7" s="96"/>
      <c r="E7" s="2" t="s">
        <v>5</v>
      </c>
      <c r="G7" s="4" t="s">
        <v>38</v>
      </c>
      <c r="I7" s="207" t="s">
        <v>230</v>
      </c>
      <c r="J7" s="1"/>
      <c r="K7" s="74" t="s">
        <v>371</v>
      </c>
      <c r="M7" s="25" t="s">
        <v>351</v>
      </c>
      <c r="O7" s="75" t="s">
        <v>323</v>
      </c>
      <c r="Q7" s="54" t="s">
        <v>591</v>
      </c>
      <c r="S7" s="202" t="s">
        <v>374</v>
      </c>
    </row>
    <row r="8" spans="1:19" ht="13.9" customHeight="1" x14ac:dyDescent="0.2">
      <c r="A8" s="333" t="s">
        <v>651</v>
      </c>
      <c r="B8" s="336">
        <v>17</v>
      </c>
      <c r="C8" s="337">
        <f>SUM($C$3-$B$8)</f>
        <v>45597</v>
      </c>
      <c r="D8" s="96"/>
      <c r="E8" s="2" t="s">
        <v>16</v>
      </c>
      <c r="G8" s="4" t="s">
        <v>39</v>
      </c>
      <c r="H8" s="40"/>
      <c r="I8" s="207" t="s">
        <v>231</v>
      </c>
      <c r="J8" s="1"/>
      <c r="K8" s="74" t="s">
        <v>26</v>
      </c>
      <c r="M8" s="25" t="s">
        <v>352</v>
      </c>
      <c r="O8" s="75" t="s">
        <v>324</v>
      </c>
      <c r="Q8" s="54" t="s">
        <v>592</v>
      </c>
      <c r="S8" s="202" t="s">
        <v>375</v>
      </c>
    </row>
    <row r="9" spans="1:19" ht="13.9" customHeight="1" x14ac:dyDescent="0.2">
      <c r="A9" s="333" t="s">
        <v>483</v>
      </c>
      <c r="B9" s="338"/>
      <c r="C9" s="339">
        <v>45617</v>
      </c>
      <c r="D9" s="96"/>
      <c r="E9" s="2" t="s">
        <v>17</v>
      </c>
      <c r="G9" s="4" t="s">
        <v>40</v>
      </c>
      <c r="H9" s="45"/>
      <c r="I9" s="207" t="s">
        <v>232</v>
      </c>
      <c r="J9" s="1"/>
      <c r="K9" s="74" t="s">
        <v>27</v>
      </c>
      <c r="M9" s="25" t="s">
        <v>351</v>
      </c>
      <c r="O9" s="75" t="s">
        <v>325</v>
      </c>
      <c r="Q9" s="54" t="s">
        <v>593</v>
      </c>
      <c r="S9" s="202" t="s">
        <v>376</v>
      </c>
    </row>
    <row r="10" spans="1:19" ht="13.9" customHeight="1" x14ac:dyDescent="0.2">
      <c r="A10" s="333" t="s">
        <v>652</v>
      </c>
      <c r="B10" s="334">
        <v>30</v>
      </c>
      <c r="C10" s="337">
        <f>SUM($C$9-$B$10)</f>
        <v>45587</v>
      </c>
      <c r="D10" s="96"/>
      <c r="E10" s="31" t="str">
        <f>IF($A$1="Português",E11,(IF($A$1="English",E12,(IF($A$1="Español",E13,(IF($A$1="Français",E14)))))))</f>
        <v>Puxada eléctrica</v>
      </c>
      <c r="G10" s="4" t="s">
        <v>41</v>
      </c>
      <c r="H10" s="45"/>
      <c r="I10" s="207" t="s">
        <v>233</v>
      </c>
      <c r="J10" s="1"/>
      <c r="K10" s="74" t="s">
        <v>33</v>
      </c>
      <c r="M10" s="25" t="s">
        <v>353</v>
      </c>
      <c r="O10" s="75" t="s">
        <v>326</v>
      </c>
      <c r="Q10" s="54" t="s">
        <v>594</v>
      </c>
      <c r="S10" s="202" t="s">
        <v>377</v>
      </c>
    </row>
    <row r="11" spans="1:19" ht="13.9" customHeight="1" x14ac:dyDescent="0.2">
      <c r="A11" s="333" t="s">
        <v>484</v>
      </c>
      <c r="B11" s="334">
        <v>1.5</v>
      </c>
      <c r="C11" s="337">
        <f>SUM($C$9-$B$11)</f>
        <v>45615.5</v>
      </c>
      <c r="D11" s="96"/>
      <c r="E11" s="16" t="s">
        <v>674</v>
      </c>
      <c r="G11" s="31" t="str">
        <f>IF($A$1="Português",G12,(IF($A$1="English",G13,(IF($A$1="Español",G14,(IF($A$1="Français",G15)))))))</f>
        <v>Energía Permanente 24 Horas</v>
      </c>
      <c r="H11" s="45"/>
      <c r="I11" s="31" t="str">
        <f>IF($A$1="Português",I12,(IF($A$1="English",I13,(IF($A$1="Español",I14,(IF($A$1="Français",I15)))))))</f>
        <v>Tomada Tripla Monofásica 10A</v>
      </c>
      <c r="J11" s="1"/>
      <c r="K11" s="31" t="str">
        <f>IF($A$1="Português",K12,(IF($A$1="English",K13,(IF($A$1="Español",K14,(IF($A$1="Français",K15)))))))</f>
        <v>Ponto de Água Fria e Esgoto</v>
      </c>
      <c r="M11" s="31" t="str">
        <f>IF($A$1="Português",M12,(IF($A$1="English",M13,(IF($A$1="Español",M14,(IF($A$1="Français",M15)))))))</f>
        <v>NOME A FIGURAR NO STAND</v>
      </c>
      <c r="O11" s="31" t="str">
        <f>IF($A$1="Português",O12,(IF($A$1="English",O13,(IF($A$1="Español",O14,(IF($A$1="Français",O15)))))))</f>
        <v xml:space="preserve">ESTRADOS </v>
      </c>
      <c r="Q11" s="31" t="str">
        <f>IF($A$1="Português",Q12,(IF($A$1="English",Q13,(IF($A$1="Español",Q14,(IF($A$1="Français",Q15)))))))</f>
        <v>Impressão Digital no Balcão</v>
      </c>
      <c r="S11" s="203" t="s">
        <v>372</v>
      </c>
    </row>
    <row r="12" spans="1:19" ht="13.9" customHeight="1" x14ac:dyDescent="0.2">
      <c r="A12" s="333" t="s">
        <v>653</v>
      </c>
      <c r="B12" s="340">
        <f>C12-C9+1</f>
        <v>3</v>
      </c>
      <c r="C12" s="339">
        <v>45619</v>
      </c>
      <c r="D12" s="99"/>
      <c r="E12" s="207" t="s">
        <v>675</v>
      </c>
      <c r="G12" s="4" t="s">
        <v>223</v>
      </c>
      <c r="H12" s="45"/>
      <c r="I12" s="2" t="s">
        <v>234</v>
      </c>
      <c r="J12" s="1"/>
      <c r="K12" s="207" t="s">
        <v>367</v>
      </c>
      <c r="M12" s="5" t="s">
        <v>132</v>
      </c>
      <c r="O12" s="5" t="s">
        <v>473</v>
      </c>
      <c r="Q12" s="25" t="s">
        <v>595</v>
      </c>
      <c r="S12" s="203" t="s">
        <v>388</v>
      </c>
    </row>
    <row r="13" spans="1:19" ht="13.9" customHeight="1" x14ac:dyDescent="0.2">
      <c r="A13" s="341" t="s">
        <v>654</v>
      </c>
      <c r="B13" s="342">
        <v>1</v>
      </c>
      <c r="C13" s="343">
        <f>$C$12+$B$13</f>
        <v>45620</v>
      </c>
      <c r="D13" s="100"/>
      <c r="E13" s="207" t="s">
        <v>676</v>
      </c>
      <c r="G13" s="4" t="s">
        <v>224</v>
      </c>
      <c r="H13" s="45"/>
      <c r="I13" s="2" t="s">
        <v>235</v>
      </c>
      <c r="J13" s="1"/>
      <c r="K13" s="207" t="s">
        <v>368</v>
      </c>
      <c r="M13" s="5" t="s">
        <v>98</v>
      </c>
      <c r="O13" s="5" t="s">
        <v>474</v>
      </c>
      <c r="Q13" s="25" t="s">
        <v>596</v>
      </c>
      <c r="S13" s="203" t="s">
        <v>389</v>
      </c>
    </row>
    <row r="14" spans="1:19" ht="13.9" customHeight="1" x14ac:dyDescent="0.2">
      <c r="A14" s="341" t="s">
        <v>547</v>
      </c>
      <c r="B14" s="344"/>
      <c r="C14" s="330">
        <v>45621</v>
      </c>
      <c r="E14" s="207" t="s">
        <v>677</v>
      </c>
      <c r="G14" s="4" t="s">
        <v>223</v>
      </c>
      <c r="H14" s="45"/>
      <c r="I14" s="2" t="s">
        <v>236</v>
      </c>
      <c r="J14" s="1"/>
      <c r="K14" s="207" t="s">
        <v>369</v>
      </c>
      <c r="M14" s="5" t="s">
        <v>99</v>
      </c>
      <c r="O14" s="5" t="s">
        <v>475</v>
      </c>
      <c r="Q14" s="25" t="s">
        <v>597</v>
      </c>
      <c r="S14" s="203" t="s">
        <v>390</v>
      </c>
    </row>
    <row r="15" spans="1:19" ht="13.9" customHeight="1" thickBot="1" x14ac:dyDescent="0.25">
      <c r="A15" s="345" t="s">
        <v>655</v>
      </c>
      <c r="B15" s="346"/>
      <c r="C15" s="347"/>
      <c r="E15" s="31" t="str">
        <f>IF($A$1="Português",E16,(IF($A$1="English",E17,(IF($A$1="Español",E18,(IF($A$1="Français",E19)))))))</f>
        <v>AGUA E ESGOTO</v>
      </c>
      <c r="G15" s="4" t="s">
        <v>225</v>
      </c>
      <c r="H15" s="45"/>
      <c r="I15" s="2" t="s">
        <v>237</v>
      </c>
      <c r="J15" s="1"/>
      <c r="K15" s="207" t="s">
        <v>370</v>
      </c>
      <c r="M15" s="5" t="s">
        <v>100</v>
      </c>
      <c r="O15" s="5" t="s">
        <v>476</v>
      </c>
      <c r="Q15" s="25" t="s">
        <v>598</v>
      </c>
      <c r="S15" s="204" t="s">
        <v>391</v>
      </c>
    </row>
    <row r="16" spans="1:19" ht="11.25" customHeight="1" thickTop="1" x14ac:dyDescent="0.2">
      <c r="A16" s="132"/>
      <c r="E16" s="4" t="s">
        <v>2</v>
      </c>
      <c r="G16" s="31" t="str">
        <f>IF($A$1="Português",G17,(IF($A$1="English",G18,(IF($A$1="Español",G19,(IF($A$1="Français",G20)))))))</f>
        <v>Quadros</v>
      </c>
      <c r="H16" s="45"/>
      <c r="I16" s="31" t="str">
        <f>IF($A$1="Português",I17,(IF($A$1="English",I18,(IF($A$1="Español",I19,(IF($A$1="Français",I20)))))))</f>
        <v>REMOÇÃO DE LIXOS POR M3 (AVULSO)</v>
      </c>
      <c r="J16" s="1"/>
      <c r="K16" s="31" t="str">
        <f>IF($A$1="Português",K17,(IF($A$1="English",K18,(IF($A$1="Español",K19,(IF($A$1="Français",K20)))))))</f>
        <v>Ligação e Fornecimento-6 BAR e MÍN. 500 l/s</v>
      </c>
      <c r="M16" s="31" t="str">
        <f>IF($A$1="Português",M17,(IF($A$1="English",M18,(IF($A$1="Español",M19,(IF($A$1="Français",M20)))))))</f>
        <v>MATERIAL GRÁFICO</v>
      </c>
      <c r="O16" s="31" t="str">
        <f>IF($A$1="Português",O17,(IF($A$1="English",O18,(IF($A$1="Español",O19,(IF($A$1="Français",O20)))))))</f>
        <v>Cor da Alcatifa:</v>
      </c>
      <c r="Q16" s="157" t="str">
        <f>IF($A$1="Português",Q17,(IF($A$1="English",Q18,(IF($A$1="Español",Q19,(IF($A$1="Français",Q20,)))))))</f>
        <v>Impressão em vinil</v>
      </c>
      <c r="S16" s="202" t="s">
        <v>378</v>
      </c>
    </row>
    <row r="17" spans="1:19" x14ac:dyDescent="0.2">
      <c r="A17" s="31" t="str">
        <f>IF($A$1="Português",A18,(IF($A$1="English",A19,(IF($A$1="Español",A20,(IF($A$1="Français",A21)))))))</f>
        <v>21 a 23 de Novembro 2024</v>
      </c>
      <c r="B17" s="31" t="str">
        <f>IF($A$1="Português",B18,(IF($A$1="English",B19,(IF($A$1="Español",B20,(IF($A$1="Français",B21)))))))</f>
        <v>Data:</v>
      </c>
      <c r="E17" s="4" t="s">
        <v>26</v>
      </c>
      <c r="G17" s="16" t="s">
        <v>226</v>
      </c>
      <c r="H17" s="45"/>
      <c r="I17" s="2" t="s">
        <v>496</v>
      </c>
      <c r="J17" s="1"/>
      <c r="K17" s="207" t="s">
        <v>238</v>
      </c>
      <c r="M17" s="16" t="s">
        <v>358</v>
      </c>
      <c r="O17" s="5" t="s">
        <v>108</v>
      </c>
      <c r="Q17" s="107" t="s">
        <v>615</v>
      </c>
      <c r="S17" s="202" t="s">
        <v>379</v>
      </c>
    </row>
    <row r="18" spans="1:19" ht="11.25" customHeight="1" x14ac:dyDescent="0.2">
      <c r="A18" s="348" t="s">
        <v>758</v>
      </c>
      <c r="B18" s="4" t="s">
        <v>6</v>
      </c>
      <c r="E18" s="4" t="s">
        <v>27</v>
      </c>
      <c r="G18" s="16" t="s">
        <v>227</v>
      </c>
      <c r="H18" s="45"/>
      <c r="I18" s="2" t="s">
        <v>497</v>
      </c>
      <c r="J18" s="1"/>
      <c r="K18" s="207" t="s">
        <v>239</v>
      </c>
      <c r="M18" s="16" t="s">
        <v>359</v>
      </c>
      <c r="O18" s="5" t="s">
        <v>184</v>
      </c>
      <c r="Q18" s="235" t="s">
        <v>616</v>
      </c>
      <c r="S18" s="202" t="s">
        <v>380</v>
      </c>
    </row>
    <row r="19" spans="1:19" ht="11.25" customHeight="1" x14ac:dyDescent="0.2">
      <c r="A19" s="349" t="s">
        <v>759</v>
      </c>
      <c r="B19" s="4" t="s">
        <v>13</v>
      </c>
      <c r="E19" s="2" t="s">
        <v>33</v>
      </c>
      <c r="G19" s="16" t="s">
        <v>228</v>
      </c>
      <c r="H19" s="45"/>
      <c r="I19" s="2" t="s">
        <v>498</v>
      </c>
      <c r="J19" s="1"/>
      <c r="K19" s="207" t="s">
        <v>240</v>
      </c>
      <c r="M19" s="16" t="s">
        <v>358</v>
      </c>
      <c r="O19" s="5" t="s">
        <v>109</v>
      </c>
      <c r="Q19" s="107" t="s">
        <v>617</v>
      </c>
      <c r="S19" s="202" t="s">
        <v>381</v>
      </c>
    </row>
    <row r="20" spans="1:19" ht="11.25" customHeight="1" x14ac:dyDescent="0.2">
      <c r="A20" s="349" t="s">
        <v>760</v>
      </c>
      <c r="B20" s="4" t="s">
        <v>14</v>
      </c>
      <c r="C20" s="31" t="str">
        <f>IF($A$1="Português",C21,(IF($A$1="English",C22,(IF($A$1="Español",C23,(IF($A$1="Français",C24)))))))</f>
        <v>Enviar para:</v>
      </c>
      <c r="E20" s="31" t="str">
        <f>IF($A$1="Português",E21,(IF($A$1="English",E22,(IF($A$1="Español",E23,(IF($A$1="Français",E24)))))))</f>
        <v>Idioma Português + Outro(s)</v>
      </c>
      <c r="G20" s="16" t="s">
        <v>229</v>
      </c>
      <c r="H20" s="45"/>
      <c r="I20" s="2" t="s">
        <v>499</v>
      </c>
      <c r="J20" s="1"/>
      <c r="K20" s="207" t="s">
        <v>241</v>
      </c>
      <c r="M20" s="16" t="s">
        <v>360</v>
      </c>
      <c r="O20" s="5" t="s">
        <v>114</v>
      </c>
      <c r="Q20" s="107" t="s">
        <v>618</v>
      </c>
      <c r="S20" s="202" t="s">
        <v>382</v>
      </c>
    </row>
    <row r="21" spans="1:19" ht="11.25" customHeight="1" x14ac:dyDescent="0.2">
      <c r="A21" s="350" t="s">
        <v>761</v>
      </c>
      <c r="B21" s="4" t="s">
        <v>13</v>
      </c>
      <c r="C21" s="127" t="s">
        <v>555</v>
      </c>
      <c r="E21" s="207" t="s">
        <v>762</v>
      </c>
      <c r="G21" s="31" t="str">
        <f>IF($A$1="Português",G22,(IF($A$1="English",G23,(IF($A$1="Español",G24,(IF($A$1="Français",G25)))))))</f>
        <v>LIMPEZA DE STAND</v>
      </c>
      <c r="H21" s="45"/>
      <c r="I21" s="31" t="str">
        <f>IF($A$1="Português",I22,(IF($A$1="English",I23,(IF($A$1="Español",I24,(IF($A$1="Français",I25)))))))</f>
        <v>(Máximo 20 caracteres)</v>
      </c>
      <c r="K21" s="31" t="str">
        <f>IF($A$1="Português",K22,(IF($A$1="English",K23,(IF($A$1="Español",K24,(IF($A$1="Français",K25)))))))</f>
        <v>Lava-mãos com Kit de Higienização</v>
      </c>
      <c r="M21" s="31" t="str">
        <f>IF($A$1="Português",M22,(IF($A$1="English",M23,(IF($A$1="Español",M24,(IF($A$1="Français",M25)))))))</f>
        <v>CONTENTOR P/ LIXO DESMONTAGEM</v>
      </c>
      <c r="O21" s="31" t="str">
        <f>IF($A$1="Português",O22,(IF($A$1="English",O23,(IF($A$1="Español",O24,(IF($A$1="Français",O25)))))))</f>
        <v>PRETENDE ESTRUTURA DE</v>
      </c>
      <c r="Q21" s="31" t="str">
        <f>IF($A$1="Português",Q22,(IF($A$1="English",Q23,(IF($A$1="Español",Q24,(IF($A$1="Français",Q25)))))))</f>
        <v>Iluminação e Energia 220v / 380v - consumo total necessário</v>
      </c>
      <c r="S21" s="205" t="s">
        <v>383</v>
      </c>
    </row>
    <row r="22" spans="1:19" ht="11.25" customHeight="1" x14ac:dyDescent="0.2">
      <c r="A22" s="31" t="str">
        <f>IF($A$1="Português",A23,(IF($A$1="English",A24,(IF($A$1="Español",A25,(IF($A$1="Français",A26)))))))</f>
        <v>COM Alcatifa</v>
      </c>
      <c r="B22" s="31" t="str">
        <f>IF($A$1="Português",B23,(IF($A$1="English",B24,(IF($A$1="Español",B25,(IF($A$1="Français",B26)))))))</f>
        <v>Quant.</v>
      </c>
      <c r="C22" s="127" t="s">
        <v>556</v>
      </c>
      <c r="E22" s="207" t="s">
        <v>763</v>
      </c>
      <c r="G22" s="75" t="s">
        <v>110</v>
      </c>
      <c r="H22" s="45"/>
      <c r="I22" s="5" t="s">
        <v>172</v>
      </c>
      <c r="K22" s="46" t="s">
        <v>242</v>
      </c>
      <c r="M22" s="5" t="s">
        <v>562</v>
      </c>
      <c r="O22" s="73" t="s">
        <v>349</v>
      </c>
      <c r="Q22" s="207" t="s">
        <v>254</v>
      </c>
      <c r="S22" s="205" t="s">
        <v>384</v>
      </c>
    </row>
    <row r="23" spans="1:19" ht="11.25" customHeight="1" x14ac:dyDescent="0.2">
      <c r="A23" s="5" t="s">
        <v>459</v>
      </c>
      <c r="B23" s="4" t="s">
        <v>9</v>
      </c>
      <c r="C23" s="127" t="s">
        <v>557</v>
      </c>
      <c r="E23" s="207" t="s">
        <v>764</v>
      </c>
      <c r="G23" s="75" t="s">
        <v>111</v>
      </c>
      <c r="H23" s="45"/>
      <c r="I23" s="5" t="s">
        <v>173</v>
      </c>
      <c r="K23" s="46" t="s">
        <v>243</v>
      </c>
      <c r="M23" s="5" t="s">
        <v>563</v>
      </c>
      <c r="O23" s="73" t="s">
        <v>366</v>
      </c>
      <c r="Q23" s="207" t="s">
        <v>255</v>
      </c>
      <c r="S23" s="205" t="s">
        <v>385</v>
      </c>
    </row>
    <row r="24" spans="1:19" x14ac:dyDescent="0.2">
      <c r="A24" s="5" t="s">
        <v>460</v>
      </c>
      <c r="B24" s="4" t="s">
        <v>23</v>
      </c>
      <c r="C24" s="127" t="s">
        <v>558</v>
      </c>
      <c r="E24" s="207" t="s">
        <v>765</v>
      </c>
      <c r="G24" s="75" t="s">
        <v>112</v>
      </c>
      <c r="H24" s="45"/>
      <c r="I24" s="5" t="s">
        <v>172</v>
      </c>
      <c r="K24" s="46" t="s">
        <v>244</v>
      </c>
      <c r="M24" s="5" t="s">
        <v>313</v>
      </c>
      <c r="O24" s="73" t="s">
        <v>350</v>
      </c>
      <c r="Q24" s="207" t="s">
        <v>256</v>
      </c>
      <c r="S24" s="205" t="s">
        <v>386</v>
      </c>
    </row>
    <row r="25" spans="1:19" x14ac:dyDescent="0.2">
      <c r="A25" s="5" t="s">
        <v>461</v>
      </c>
      <c r="B25" s="4" t="s">
        <v>24</v>
      </c>
      <c r="C25" s="31" t="str">
        <f>IF($A$1="Português",C26,(IF($A$1="English",C27,(IF($A$1="Español",C28,(IF($A$1="Français",C29)))))))</f>
        <v xml:space="preserve">VIGILÂNCIA </v>
      </c>
      <c r="E25" s="31" t="str">
        <f>IF($A$1="Português",E26,(IF($A$1="English",E27,(IF($A$1="Español",E28,(IF($A$1="Français",E29)))))))</f>
        <v>Português + 2 Idiomas</v>
      </c>
      <c r="G25" s="75" t="s">
        <v>113</v>
      </c>
      <c r="H25" s="45"/>
      <c r="I25" s="74" t="s">
        <v>174</v>
      </c>
      <c r="K25" s="2" t="s">
        <v>245</v>
      </c>
      <c r="M25" s="5" t="s">
        <v>314</v>
      </c>
      <c r="O25" s="74" t="s">
        <v>365</v>
      </c>
      <c r="Q25" s="207" t="s">
        <v>257</v>
      </c>
      <c r="S25" s="206" t="s">
        <v>387</v>
      </c>
    </row>
    <row r="26" spans="1:19" x14ac:dyDescent="0.2">
      <c r="A26" s="5" t="s">
        <v>462</v>
      </c>
      <c r="B26" s="98" t="s">
        <v>35</v>
      </c>
      <c r="C26" s="2" t="s">
        <v>54</v>
      </c>
      <c r="E26" s="207" t="s">
        <v>219</v>
      </c>
      <c r="G26" s="31" t="str">
        <f>IF($A$1="Português",G27,(IF($A$1="English",G28,(IF($A$1="Español",G29,(IF($A$1="Français",G30)))))))</f>
        <v>Nome da Empresa Expositora:</v>
      </c>
      <c r="H26" s="45"/>
      <c r="I26" s="157" t="str">
        <f>IF($A$1="Português",I27,(IF($A$1="English",I28,(IF($A$1="Español",I29,(IF($A$1="Français",I30,)))))))</f>
        <v>Porta folhetos 5 bolsas A4</v>
      </c>
      <c r="K26" s="31" t="str">
        <f>IF($A$1="Português",K27,(IF($A$1="English",K28,(IF($A$1="Español",K29,(IF($A$1="Français",K30)))))))</f>
        <v>Lava-loiça com bancada</v>
      </c>
      <c r="M26" s="31" t="str">
        <f>IF($A$1="Português",M27,(IF($A$1="English",M28,(IF($A$1="Español",M29,(IF($A$1="Français",M30)))))))</f>
        <v>Cadeira em PVC branca e pés cinza</v>
      </c>
      <c r="O26" s="31" t="str">
        <f>IF($A$1="Português",O27,(IF($A$1="English",O28,(IF($A$1="Español",O29,(IF($A$1="Français",O30)))))))</f>
        <v>(para Stand próprio  -  Fornecimento e Colocação)</v>
      </c>
      <c r="Q26" s="31" t="str">
        <f>IF($A$1="Português",Q27,(IF($A$1="English",Q28,(IF($A$1="Español",Q29,(IF($A$1="Français",Q30)))))))</f>
        <v>Calha com 2 Projectores</v>
      </c>
    </row>
    <row r="27" spans="1:19" x14ac:dyDescent="0.2">
      <c r="A27" s="31" t="str">
        <f>IF($A$1="Português",A28,(IF($A$1="English",A29,(IF($A$1="Español",A30,(IF($A$1="Français",A31)))))))</f>
        <v>SEM Alcatifa</v>
      </c>
      <c r="B27" s="31" t="str">
        <f>IF($A$1="Português",B28,(IF($A$1="English",B29,(IF($A$1="Español",B30,(IF($A$1="Français",B31)))))))</f>
        <v>Outro</v>
      </c>
      <c r="C27" s="2" t="s">
        <v>55</v>
      </c>
      <c r="E27" s="207" t="s">
        <v>220</v>
      </c>
      <c r="G27" s="1" t="s">
        <v>167</v>
      </c>
      <c r="H27" s="45"/>
      <c r="I27" s="5" t="s">
        <v>330</v>
      </c>
      <c r="K27" s="207" t="s">
        <v>246</v>
      </c>
      <c r="M27" s="74" t="s">
        <v>207</v>
      </c>
      <c r="O27" s="105" t="s">
        <v>322</v>
      </c>
      <c r="Q27" s="4" t="s">
        <v>603</v>
      </c>
      <c r="S27" s="31" t="str">
        <f>IF($A$1="Português",S28,(IF($A$1="English",S29,(IF($A$1="Español",S30,(IF($A$1="Français",S31)))))))</f>
        <v>Cabo de Rede com Internet para 1 PC</v>
      </c>
    </row>
    <row r="28" spans="1:19" x14ac:dyDescent="0.2">
      <c r="A28" s="5" t="s">
        <v>463</v>
      </c>
      <c r="B28" s="207" t="s">
        <v>266</v>
      </c>
      <c r="C28" s="2" t="s">
        <v>56</v>
      </c>
      <c r="E28" s="207" t="s">
        <v>221</v>
      </c>
      <c r="G28" s="2" t="s">
        <v>168</v>
      </c>
      <c r="H28" s="45"/>
      <c r="I28" s="5" t="s">
        <v>331</v>
      </c>
      <c r="K28" s="207" t="s">
        <v>247</v>
      </c>
      <c r="M28" s="74" t="s">
        <v>208</v>
      </c>
      <c r="O28" s="184" t="s">
        <v>327</v>
      </c>
      <c r="Q28" s="4" t="s">
        <v>604</v>
      </c>
      <c r="S28" s="55" t="s">
        <v>392</v>
      </c>
    </row>
    <row r="29" spans="1:19" x14ac:dyDescent="0.2">
      <c r="A29" s="5" t="s">
        <v>464</v>
      </c>
      <c r="B29" s="207" t="s">
        <v>267</v>
      </c>
      <c r="C29" s="2" t="s">
        <v>55</v>
      </c>
      <c r="E29" s="207" t="s">
        <v>222</v>
      </c>
      <c r="G29" s="1" t="s">
        <v>175</v>
      </c>
      <c r="H29" s="45"/>
      <c r="I29" s="5" t="s">
        <v>332</v>
      </c>
      <c r="K29" s="207" t="s">
        <v>248</v>
      </c>
      <c r="M29" s="74" t="s">
        <v>209</v>
      </c>
      <c r="O29" s="184" t="s">
        <v>328</v>
      </c>
      <c r="Q29" s="4" t="s">
        <v>605</v>
      </c>
      <c r="S29" s="55" t="s">
        <v>395</v>
      </c>
    </row>
    <row r="30" spans="1:19" x14ac:dyDescent="0.2">
      <c r="A30" s="5" t="s">
        <v>465</v>
      </c>
      <c r="B30" s="207" t="s">
        <v>268</v>
      </c>
      <c r="C30" s="31" t="str">
        <f>IF($A$1="Português",C31,(IF($A$1="English",C32,(IF($A$1="Español",C33,(IF($A$1="Français",C34)))))))</f>
        <v>Observações:</v>
      </c>
      <c r="E30" s="31" t="str">
        <f>IF($A$1="Português",E31,(IF($A$1="English",E32,(IF($A$1="Español",E33,(IF($A$1="Français",E34)))))))</f>
        <v>Ver Stands</v>
      </c>
      <c r="G30" s="2" t="s">
        <v>169</v>
      </c>
      <c r="H30" s="45"/>
      <c r="I30" s="5" t="s">
        <v>333</v>
      </c>
      <c r="K30" s="207" t="s">
        <v>249</v>
      </c>
      <c r="M30" s="74" t="s">
        <v>210</v>
      </c>
      <c r="O30" s="184" t="s">
        <v>329</v>
      </c>
      <c r="Q30" s="4" t="s">
        <v>606</v>
      </c>
      <c r="S30" s="55" t="s">
        <v>394</v>
      </c>
    </row>
    <row r="31" spans="1:19" x14ac:dyDescent="0.2">
      <c r="A31" s="5" t="s">
        <v>466</v>
      </c>
      <c r="B31" s="207" t="s">
        <v>269</v>
      </c>
      <c r="C31" s="207" t="s">
        <v>215</v>
      </c>
      <c r="E31" s="2" t="s">
        <v>115</v>
      </c>
      <c r="G31" s="31" t="str">
        <f>IF($A$1="Português",G32,(IF($A$1="English",G33,(IF($A$1="Español",G34,(IF($A$1="Français",G35)))))))</f>
        <v>Atenção!</v>
      </c>
      <c r="H31" s="45"/>
      <c r="I31" s="31" t="str">
        <f>IF($A$1="Português",I32,(IF($A$1="English",I33,(IF($A$1="Español",I34,(IF($A$1="Français",I35)))))))</f>
        <v>Serviços FIL:</v>
      </c>
      <c r="K31" s="31" t="str">
        <f>IF($A$1="Português",K32,(IF($A$1="English",K33,(IF($A$1="Español",K34,(IF($A$1="Français",K35)))))))</f>
        <v>Ligação de Lava-loiça do Expositor</v>
      </c>
      <c r="L31" s="46"/>
      <c r="M31" s="31" t="str">
        <f>IF($A$1="Português",M32,(IF($A$1="English",M33,(IF($A$1="Español",M34,(IF($A$1="Français",M35)))))))</f>
        <v xml:space="preserve">Mesa redonda branca </v>
      </c>
      <c r="O31" s="31" t="str">
        <f>IF($A$1="Português",O32,(IF($A$1="English",O33,(IF($A$1="Español",O34,(IF($A$1="Français",O35)))))))</f>
        <v>BILHETES ELECTRÓNICOS</v>
      </c>
      <c r="Q31" s="31" t="str">
        <f>IF($A$1="Português",Q32,(IF($A$1="English",Q33,(IF($A$1="Español",Q34,(IF($A$1="Français",Q35)))))))</f>
        <v>Torre de Iluminação (sem projectores) 2,50m alt.</v>
      </c>
      <c r="S31" s="55" t="s">
        <v>393</v>
      </c>
    </row>
    <row r="32" spans="1:19" ht="11.25" customHeight="1" x14ac:dyDescent="0.2">
      <c r="A32" s="157" t="str">
        <f>IF($A$1="Português",A33,IF($A$1="English",A34,IF($A$1="Español",A35,IF($A$1="Français",A36,))))</f>
        <v>Email para envio de facturação:</v>
      </c>
      <c r="B32" s="31" t="str">
        <f>IF($A$1="Português",B33,(IF($A$1="English",B34,(IF($A$1="Español",B35,(IF($A$1="Français",B36)))))))</f>
        <v>unid.</v>
      </c>
      <c r="C32" s="207" t="s">
        <v>216</v>
      </c>
      <c r="E32" s="2" t="s">
        <v>116</v>
      </c>
      <c r="G32" s="74" t="s">
        <v>552</v>
      </c>
      <c r="H32" s="45"/>
      <c r="I32" s="2" t="s">
        <v>436</v>
      </c>
      <c r="K32" s="43" t="s">
        <v>250</v>
      </c>
      <c r="L32" s="48"/>
      <c r="M32" s="5" t="s">
        <v>211</v>
      </c>
      <c r="O32" s="158" t="s">
        <v>290</v>
      </c>
      <c r="Q32" s="207" t="s">
        <v>258</v>
      </c>
      <c r="S32" s="31" t="str">
        <f>IF($A$1="Português",S33,(IF($A$1="English",S34,(IF($A$1="Español",S35,(IF($A$1="Français",S36)))))))</f>
        <v>MONITORES</v>
      </c>
    </row>
    <row r="33" spans="1:19" ht="11.25" customHeight="1" x14ac:dyDescent="0.2">
      <c r="A33" s="362" t="s">
        <v>689</v>
      </c>
      <c r="B33" s="1" t="s">
        <v>1</v>
      </c>
      <c r="C33" s="207" t="s">
        <v>217</v>
      </c>
      <c r="E33" s="2" t="s">
        <v>115</v>
      </c>
      <c r="G33" s="74" t="s">
        <v>553</v>
      </c>
      <c r="H33" s="45"/>
      <c r="I33" s="2" t="s">
        <v>437</v>
      </c>
      <c r="K33" s="43" t="s">
        <v>251</v>
      </c>
      <c r="L33" s="43"/>
      <c r="M33" s="5" t="s">
        <v>212</v>
      </c>
      <c r="N33" s="43"/>
      <c r="O33" s="158" t="s">
        <v>291</v>
      </c>
      <c r="Q33" s="207" t="s">
        <v>259</v>
      </c>
      <c r="S33" s="207" t="s">
        <v>362</v>
      </c>
    </row>
    <row r="34" spans="1:19" ht="11.25" customHeight="1" x14ac:dyDescent="0.2">
      <c r="A34" s="74" t="s">
        <v>690</v>
      </c>
      <c r="B34" s="2" t="s">
        <v>21</v>
      </c>
      <c r="C34" s="207" t="s">
        <v>218</v>
      </c>
      <c r="E34" s="2" t="s">
        <v>117</v>
      </c>
      <c r="G34" s="74" t="s">
        <v>554</v>
      </c>
      <c r="H34" s="45"/>
      <c r="I34" s="2" t="s">
        <v>438</v>
      </c>
      <c r="K34" s="43" t="s">
        <v>252</v>
      </c>
      <c r="L34" s="49"/>
      <c r="M34" s="5" t="s">
        <v>213</v>
      </c>
      <c r="N34" s="49"/>
      <c r="O34" s="158" t="s">
        <v>292</v>
      </c>
      <c r="Q34" s="207" t="s">
        <v>260</v>
      </c>
      <c r="S34" s="207" t="s">
        <v>363</v>
      </c>
    </row>
    <row r="35" spans="1:19" ht="11.25" customHeight="1" x14ac:dyDescent="0.2">
      <c r="A35" s="74" t="s">
        <v>691</v>
      </c>
      <c r="B35" s="1" t="s">
        <v>1</v>
      </c>
      <c r="C35" s="31" t="str">
        <f>IF($A$1="Português",C36,(IF($A$1="English",C37,(IF($A$1="Español",C38,(IF($A$1="Français",C39)))))))</f>
        <v xml:space="preserve"> Horas</v>
      </c>
      <c r="E35" s="157" t="str">
        <f>IF($A$1="Português",E36,(IF($A$1="English",E37,(IF($A$1="Español",E38,(IF($A$1="Français",E39,)))))))</f>
        <v>Pais:</v>
      </c>
      <c r="G35" s="74" t="s">
        <v>553</v>
      </c>
      <c r="H35" s="45"/>
      <c r="I35" s="2" t="s">
        <v>439</v>
      </c>
      <c r="K35" s="2" t="s">
        <v>253</v>
      </c>
      <c r="L35" s="46"/>
      <c r="M35" s="5" t="s">
        <v>214</v>
      </c>
      <c r="N35" s="46"/>
      <c r="O35" s="158" t="s">
        <v>293</v>
      </c>
      <c r="Q35" s="207" t="s">
        <v>261</v>
      </c>
      <c r="S35" s="207" t="s">
        <v>362</v>
      </c>
    </row>
    <row r="36" spans="1:19" ht="11.25" customHeight="1" x14ac:dyDescent="0.2">
      <c r="A36" s="74" t="s">
        <v>692</v>
      </c>
      <c r="B36" s="1" t="s">
        <v>1</v>
      </c>
      <c r="C36" s="2" t="s">
        <v>105</v>
      </c>
      <c r="E36" s="5" t="s">
        <v>420</v>
      </c>
      <c r="G36" s="31" t="str">
        <f>IF($A$1="Português",G37,(IF($A$1="English",G38,(IF($A$1="Español",G39,(IF($A$1="Français",G40)))))))</f>
        <v>SERVIÇOS FIL</v>
      </c>
      <c r="H36" s="45"/>
      <c r="I36" s="157" t="str">
        <f>IF($A$1="Português",I37,(IF($A$1="English",I38,(IF($A$1="Español",I39,(IF($A$1="Français",I40,)))))))</f>
        <v>TOTAL DA REQUISIÇÃO</v>
      </c>
      <c r="K36" s="31" t="str">
        <f>IF($A$1="Português",K37,(IF($A$1="English",K38,(IF($A$1="Español",K39,(IF($A$1="Français",K40)))))))</f>
        <v>Pagamento Inicial até:</v>
      </c>
      <c r="L36" s="48"/>
      <c r="M36" s="31" t="str">
        <f>IF($A$1="Português",M37,(IF($A$1="English",M38,(IF($A$1="Español",M39,(IF($A$1="Français",M40)))))))</f>
        <v>Banco alto branco CONCHA</v>
      </c>
      <c r="N36" s="48"/>
      <c r="O36" s="31" t="str">
        <f>IF($A$1="Português",O37,(IF($A$1="English",O38,(IF($A$1="Español",O39,(IF($A$1="Français",O40)))))))</f>
        <v>PRETENDE ALTERAR A COR DA ALCATIFA?</v>
      </c>
      <c r="Q36" s="157" t="str">
        <f>IF($A$1="Português",Q37,IF($A$1="English",Q38,IF($A$1="Español",Q39,IF($A$1="Français",Q40,))))</f>
        <v>Impressão em vinil colada na frente do Balcão FIL A</v>
      </c>
      <c r="S36" s="207" t="s">
        <v>364</v>
      </c>
    </row>
    <row r="37" spans="1:19" ht="11.25" customHeight="1" x14ac:dyDescent="0.2">
      <c r="A37" s="157" t="str">
        <f>IF($A$1="Português",A38,(IF($A$1="English",A39,(IF($A$1="Español",A40,(IF($A$1="Français",A41,)))))))</f>
        <v>Consumo de Energia standard</v>
      </c>
      <c r="B37" s="31" t="str">
        <f>IF($A$1="Português",B38,(IF($A$1="English",B39,(IF($A$1="Español",B40,(IF($A$1="Français",B41)))))))</f>
        <v>Valor</v>
      </c>
      <c r="C37" s="4" t="s">
        <v>106</v>
      </c>
      <c r="E37" s="5" t="s">
        <v>421</v>
      </c>
      <c r="G37" s="2" t="s">
        <v>127</v>
      </c>
      <c r="H37" s="45"/>
      <c r="I37" s="74" t="s">
        <v>451</v>
      </c>
      <c r="K37" s="5" t="s">
        <v>443</v>
      </c>
      <c r="L37" s="47"/>
      <c r="M37" s="74" t="s">
        <v>531</v>
      </c>
      <c r="N37" s="47"/>
      <c r="O37" s="73" t="s">
        <v>338</v>
      </c>
      <c r="Q37" s="25" t="s">
        <v>599</v>
      </c>
      <c r="S37" s="157" t="str">
        <f>IF($A$1="Português",S38,IF($A$1="English",S39,IF($A$1="Español",S40,IF($A$1="Français",S41,))))</f>
        <v>Projectores LED</v>
      </c>
    </row>
    <row r="38" spans="1:19" ht="11.25" customHeight="1" x14ac:dyDescent="0.2">
      <c r="A38" s="360" t="s">
        <v>678</v>
      </c>
      <c r="B38" s="4" t="s">
        <v>8</v>
      </c>
      <c r="C38" s="2" t="s">
        <v>105</v>
      </c>
      <c r="E38" s="5" t="s">
        <v>420</v>
      </c>
      <c r="G38" s="2" t="s">
        <v>128</v>
      </c>
      <c r="H38" s="45"/>
      <c r="I38" s="74" t="s">
        <v>450</v>
      </c>
      <c r="K38" s="5" t="s">
        <v>444</v>
      </c>
      <c r="L38" s="50"/>
      <c r="M38" s="74" t="s">
        <v>532</v>
      </c>
      <c r="N38" s="50"/>
      <c r="O38" s="73" t="s">
        <v>340</v>
      </c>
      <c r="Q38" s="25" t="s">
        <v>600</v>
      </c>
      <c r="S38" s="4" t="s">
        <v>619</v>
      </c>
    </row>
    <row r="39" spans="1:19" ht="11.25" customHeight="1" x14ac:dyDescent="0.2">
      <c r="A39" s="360" t="s">
        <v>679</v>
      </c>
      <c r="B39" s="4" t="s">
        <v>22</v>
      </c>
      <c r="C39" s="4" t="s">
        <v>107</v>
      </c>
      <c r="E39" s="5" t="s">
        <v>422</v>
      </c>
      <c r="G39" s="2" t="s">
        <v>129</v>
      </c>
      <c r="H39" s="45"/>
      <c r="I39" s="74" t="s">
        <v>452</v>
      </c>
      <c r="K39" s="5" t="s">
        <v>457</v>
      </c>
      <c r="L39" s="43"/>
      <c r="M39" s="74" t="s">
        <v>533</v>
      </c>
      <c r="N39" s="43"/>
      <c r="O39" s="73" t="s">
        <v>339</v>
      </c>
      <c r="Q39" s="25" t="s">
        <v>601</v>
      </c>
      <c r="S39" s="4" t="s">
        <v>620</v>
      </c>
    </row>
    <row r="40" spans="1:19" ht="11.25" customHeight="1" x14ac:dyDescent="0.2">
      <c r="A40" s="360" t="s">
        <v>680</v>
      </c>
      <c r="B40" s="4" t="s">
        <v>8</v>
      </c>
      <c r="C40" s="31" t="str">
        <f>IF($A$1="Português",C41,(IF($A$1="English",C42,(IF($A$1="Español",C43,(IF($A$1="Français",C44)))))))</f>
        <v>HOSPEDEIRAS</v>
      </c>
      <c r="E40" s="31" t="str">
        <f>IF($A$1="Português",E41,(IF($A$1="English",E42,(IF($A$1="Español",E43,(IF($A$1="Français",E44)))))))</f>
        <v>cm de altura</v>
      </c>
      <c r="G40" s="2" t="s">
        <v>130</v>
      </c>
      <c r="H40" s="45"/>
      <c r="I40" s="74" t="s">
        <v>453</v>
      </c>
      <c r="K40" s="5" t="s">
        <v>445</v>
      </c>
      <c r="L40" s="49"/>
      <c r="M40" s="5" t="s">
        <v>534</v>
      </c>
      <c r="N40" s="49"/>
      <c r="O40" s="74" t="s">
        <v>341</v>
      </c>
      <c r="Q40" s="25" t="s">
        <v>602</v>
      </c>
      <c r="S40" s="4" t="s">
        <v>621</v>
      </c>
    </row>
    <row r="41" spans="1:19" ht="11.25" customHeight="1" x14ac:dyDescent="0.2">
      <c r="A41" s="360" t="s">
        <v>681</v>
      </c>
      <c r="B41" s="98" t="s">
        <v>34</v>
      </c>
      <c r="C41" s="2" t="s">
        <v>69</v>
      </c>
      <c r="E41" s="5" t="s">
        <v>535</v>
      </c>
      <c r="G41" s="31" t="str">
        <f>IF($A$1="Português",G42,(IF($A$1="English",G43,(IF($A$1="Español",G44,(IF($A$1="Français",G45)))))))</f>
        <v>REQUINTE sem Torre</v>
      </c>
      <c r="H41" s="45"/>
      <c r="I41" s="31" t="str">
        <f>IF($A$1="Português",I42,(IF($A$1="English",I43,(IF($A$1="Español",I44,(IF($A$1="Français",I45)))))))</f>
        <v>Ler+</v>
      </c>
      <c r="J41" s="51"/>
      <c r="K41" s="157" t="str">
        <f>IF($A$1="Português",K42,(IF($A$1="English",K43,(IF($A$1="Español",K44,(IF($A$1="Français",K45,)))))))</f>
        <v>(com a entrega da Requisição)</v>
      </c>
      <c r="L41" s="43"/>
      <c r="M41" s="31" t="str">
        <f>IF($A$1="Português",M42,(IF($A$1="English",M43,(IF($A$1="Español",M44,(IF($A$1="Français",M45)))))))</f>
        <v>PARQUE SUBTERRÂNEO</v>
      </c>
      <c r="N41" s="43"/>
      <c r="O41" s="31" t="str">
        <f>IF($A$1="Português",O42,(IF($A$1="English",O43,(IF($A$1="Español",O44,(IF($A$1="Français",O45)))))))</f>
        <v>Parque:</v>
      </c>
      <c r="Q41" s="31" t="str">
        <f>IF($A$1="Português",Q42,(IF($A$1="English",Q43,(IF($A$1="Español",Q44,(IF($A$1="Français",Q45)))))))</f>
        <v>Largura de Banda Extra para Internet</v>
      </c>
      <c r="S41" s="4" t="s">
        <v>622</v>
      </c>
    </row>
    <row r="42" spans="1:19" ht="11.25" customHeight="1" x14ac:dyDescent="0.2">
      <c r="A42" s="157" t="str">
        <f>IF($A$1="Português",A43,(IF($A$1="English",A44,(IF($A$1="Español",A45,(IF($A$1="Français",A46,)))))))</f>
        <v>(Indique m2 ocupados)</v>
      </c>
      <c r="B42" s="157" t="str">
        <f>IF($A$1="Português",B43,IF($A$1="English",B44,IF($A$1="Español",B45,IF($A$1="Français",B46,))))</f>
        <v>Telefone:</v>
      </c>
      <c r="C42" s="2" t="s">
        <v>70</v>
      </c>
      <c r="E42" s="5" t="s">
        <v>536</v>
      </c>
      <c r="G42" s="5" t="s">
        <v>638</v>
      </c>
      <c r="H42" s="45"/>
      <c r="I42" s="4" t="s">
        <v>275</v>
      </c>
      <c r="K42" s="5" t="s">
        <v>446</v>
      </c>
      <c r="L42" s="49"/>
      <c r="M42" s="4" t="s">
        <v>286</v>
      </c>
      <c r="N42" s="49"/>
      <c r="O42" s="5" t="s">
        <v>656</v>
      </c>
      <c r="Q42" s="74" t="s">
        <v>623</v>
      </c>
      <c r="S42" s="157" t="str">
        <f>IF($A$1="Português",S43,IF($A$1="English",S44,IF($A$1="Español",S45,IF($A$1="Français",S46,))))</f>
        <v>Estacionamento para todos os dias do Evento</v>
      </c>
    </row>
    <row r="43" spans="1:19" ht="11.25" customHeight="1" x14ac:dyDescent="0.2">
      <c r="A43" s="361" t="s">
        <v>682</v>
      </c>
      <c r="B43" s="5" t="s">
        <v>693</v>
      </c>
      <c r="C43" s="2" t="s">
        <v>71</v>
      </c>
      <c r="E43" s="5" t="s">
        <v>537</v>
      </c>
      <c r="G43" s="5" t="s">
        <v>639</v>
      </c>
      <c r="H43" s="45"/>
      <c r="I43" s="4" t="s">
        <v>276</v>
      </c>
      <c r="J43" s="46"/>
      <c r="K43" s="5" t="s">
        <v>447</v>
      </c>
      <c r="L43" s="46"/>
      <c r="M43" s="2" t="s">
        <v>287</v>
      </c>
      <c r="N43" s="46"/>
      <c r="O43" s="5" t="s">
        <v>657</v>
      </c>
      <c r="Q43" s="74" t="s">
        <v>624</v>
      </c>
      <c r="S43" s="2" t="s">
        <v>658</v>
      </c>
    </row>
    <row r="44" spans="1:19" x14ac:dyDescent="0.2">
      <c r="A44" s="361" t="s">
        <v>683</v>
      </c>
      <c r="B44" s="5" t="s">
        <v>694</v>
      </c>
      <c r="C44" s="52" t="s">
        <v>72</v>
      </c>
      <c r="E44" s="5" t="s">
        <v>538</v>
      </c>
      <c r="G44" s="5" t="s">
        <v>640</v>
      </c>
      <c r="H44" s="45"/>
      <c r="I44" s="4" t="s">
        <v>277</v>
      </c>
      <c r="J44" s="48"/>
      <c r="K44" s="5" t="s">
        <v>448</v>
      </c>
      <c r="L44" s="51"/>
      <c r="M44" s="2" t="s">
        <v>288</v>
      </c>
      <c r="N44" s="51"/>
      <c r="O44" s="5" t="s">
        <v>657</v>
      </c>
      <c r="Q44" s="74" t="s">
        <v>625</v>
      </c>
      <c r="S44" s="2" t="s">
        <v>659</v>
      </c>
    </row>
    <row r="45" spans="1:19" x14ac:dyDescent="0.2">
      <c r="A45" s="361" t="s">
        <v>682</v>
      </c>
      <c r="B45" s="5" t="s">
        <v>695</v>
      </c>
      <c r="C45" s="157" t="str">
        <f>IF($A$1="Português",C46,IF($A$1="English",C47,IF($A$1="Español",C48,IF($A$1="Français",C49,))))</f>
        <v>Localidade:</v>
      </c>
      <c r="G45" s="5" t="s">
        <v>641</v>
      </c>
      <c r="H45" s="45"/>
      <c r="I45" s="4" t="s">
        <v>278</v>
      </c>
      <c r="J45" s="47"/>
      <c r="K45" s="5" t="s">
        <v>449</v>
      </c>
      <c r="L45" s="51"/>
      <c r="M45" s="2" t="s">
        <v>289</v>
      </c>
      <c r="N45" s="51"/>
      <c r="O45" s="5" t="s">
        <v>657</v>
      </c>
      <c r="Q45" s="74" t="s">
        <v>626</v>
      </c>
      <c r="S45" s="2" t="s">
        <v>660</v>
      </c>
    </row>
    <row r="46" spans="1:19" ht="11.25" customHeight="1" x14ac:dyDescent="0.2">
      <c r="A46" s="361" t="s">
        <v>684</v>
      </c>
      <c r="B46" s="5" t="s">
        <v>696</v>
      </c>
      <c r="C46" s="5" t="s">
        <v>706</v>
      </c>
      <c r="G46" s="31" t="str">
        <f>IF($A$1="Português",G47,(IF($A$1="English",G48,(IF($A$1="Español",G49,(IF($A$1="Français",G50)))))))</f>
        <v>REQUINTE com Torre</v>
      </c>
      <c r="I46" s="31" t="str">
        <f>IF($A$1="Português",I47,(IF($A$1="English",I48,(IF($A$1="Español",I49,(IF($A$1="Français",I50)))))))</f>
        <v>SERVIÇOS DE ENERGIA ELÉCTRICA OBRIGATÓRIOS</v>
      </c>
      <c r="J46" s="50"/>
      <c r="K46" s="31" t="str">
        <f>IF($A$1="Português",K47,(IF($A$1="English",K48,(IF($A$1="Español",K49,(IF($A$1="Français",K50)))))))</f>
        <v>Restante pagamento até:</v>
      </c>
      <c r="L46" s="50"/>
      <c r="M46" s="157" t="str">
        <f>IF($A$1="Português",M47,IF($A$1="English",M48,IF($A$1="Español",M49,IF($A$1="Français",M50,))))</f>
        <v>REQUINTE sem Lona</v>
      </c>
      <c r="O46" s="157" t="str">
        <f>IF($A$1="Português",O47,IF($A$1="English",O48,IF($A$1="Español",O49,IF($A$1="Français",O50,))))</f>
        <v>(Stand Requinte com Torre)</v>
      </c>
      <c r="Q46" s="31" t="str">
        <f>IF($A$1="Português",Q47,(IF($A$1="English",Q48,(IF($A$1="Español",Q49,(IF($A$1="Français",Q50)))))))</f>
        <v>(Inclui ponto de rede)</v>
      </c>
      <c r="S46" s="2" t="s">
        <v>661</v>
      </c>
    </row>
    <row r="47" spans="1:19" x14ac:dyDescent="0.2">
      <c r="A47" s="157" t="str">
        <f>IF($A$1="Português",A48,IF($A$1="English",A49,IF($A$1="Español",A50,IF($A$1="Français",A51,))))</f>
        <v>DADOS DE FACTURAÇÃO</v>
      </c>
      <c r="B47" s="157" t="str">
        <f>IF($A$1="Português",B48,IF($A$1="English",B49,IF($A$1="Español",B50,IF($A$1="Français",B51,))))</f>
        <v>Código Postal:</v>
      </c>
      <c r="C47" s="5" t="s">
        <v>707</v>
      </c>
      <c r="G47" s="5" t="s">
        <v>642</v>
      </c>
      <c r="I47" s="359" t="s">
        <v>666</v>
      </c>
      <c r="J47" s="43"/>
      <c r="K47" s="74" t="s">
        <v>279</v>
      </c>
      <c r="L47" s="43"/>
      <c r="M47" s="74" t="s">
        <v>579</v>
      </c>
      <c r="O47" s="5" t="s">
        <v>611</v>
      </c>
      <c r="Q47" s="74" t="s">
        <v>575</v>
      </c>
      <c r="S47" s="157" t="str">
        <f>IF($A$1="Português",S48,IF($A$1="English",S49,IF($A$1="Español",S50,IF($A$1="Français",S51,))))</f>
        <v>Estacionamento Diário</v>
      </c>
    </row>
    <row r="48" spans="1:19" x14ac:dyDescent="0.2">
      <c r="A48" s="5" t="s">
        <v>710</v>
      </c>
      <c r="B48" s="127" t="s">
        <v>699</v>
      </c>
      <c r="C48" s="5" t="s">
        <v>708</v>
      </c>
      <c r="E48" s="31" t="str">
        <f>IF($A$1="Português",E52,(IF($A$1="English",E56,(IF($A$1="Español",E60,(IF($A$1="Français",E64)))))))</f>
        <v>no Solo</v>
      </c>
      <c r="G48" s="5" t="s">
        <v>643</v>
      </c>
      <c r="I48" s="2" t="s">
        <v>667</v>
      </c>
      <c r="J48" s="43"/>
      <c r="K48" s="74" t="s">
        <v>280</v>
      </c>
      <c r="L48" s="43"/>
      <c r="M48" s="5" t="s">
        <v>580</v>
      </c>
      <c r="O48" s="5" t="s">
        <v>612</v>
      </c>
      <c r="Q48" s="74" t="s">
        <v>576</v>
      </c>
      <c r="S48" s="2" t="s">
        <v>662</v>
      </c>
    </row>
    <row r="49" spans="1:19" x14ac:dyDescent="0.2">
      <c r="A49" s="5" t="s">
        <v>711</v>
      </c>
      <c r="B49" s="5" t="s">
        <v>700</v>
      </c>
      <c r="C49" s="5" t="s">
        <v>709</v>
      </c>
      <c r="E49" s="31" t="str">
        <f>IF($A$1="Português",E53,(IF($A$1="English",E57,(IF($A$1="Español",E61,(IF($A$1="Français",E65)))))))</f>
        <v>no Estrado do Expositor</v>
      </c>
      <c r="G49" s="5" t="s">
        <v>644</v>
      </c>
      <c r="I49" s="359" t="s">
        <v>668</v>
      </c>
      <c r="J49" s="49"/>
      <c r="K49" s="74" t="s">
        <v>458</v>
      </c>
      <c r="L49" s="49"/>
      <c r="M49" s="5" t="s">
        <v>581</v>
      </c>
      <c r="O49" s="5" t="s">
        <v>613</v>
      </c>
      <c r="Q49" s="74" t="s">
        <v>577</v>
      </c>
      <c r="S49" s="2" t="s">
        <v>663</v>
      </c>
    </row>
    <row r="50" spans="1:19" x14ac:dyDescent="0.2">
      <c r="A50" s="5" t="s">
        <v>712</v>
      </c>
      <c r="B50" s="127" t="s">
        <v>699</v>
      </c>
      <c r="C50" s="157" t="str">
        <f>IF($A$1="Português",C51,IF($A$1="English",C52,IF($A$1="Español",C53,IF($A$1="Français",C54,))))</f>
        <v>DADOS DO EXPOSITOR</v>
      </c>
      <c r="E50" s="31" t="str">
        <f>IF($A$1="Português",E54,(IF($A$1="English",E58,(IF($A$1="Español",E62,(IF($A$1="Français",E66)))))))</f>
        <v>com Recortes de Côr</v>
      </c>
      <c r="G50" s="5" t="s">
        <v>645</v>
      </c>
      <c r="I50" s="359" t="s">
        <v>669</v>
      </c>
      <c r="J50" s="46"/>
      <c r="K50" s="5" t="s">
        <v>281</v>
      </c>
      <c r="L50" s="46"/>
      <c r="M50" s="5" t="s">
        <v>582</v>
      </c>
      <c r="O50" s="5" t="s">
        <v>614</v>
      </c>
      <c r="Q50" s="74" t="s">
        <v>578</v>
      </c>
      <c r="S50" s="2" t="s">
        <v>664</v>
      </c>
    </row>
    <row r="51" spans="1:19" x14ac:dyDescent="0.2">
      <c r="A51" s="5" t="s">
        <v>713</v>
      </c>
      <c r="B51" s="5" t="s">
        <v>701</v>
      </c>
      <c r="C51" s="74" t="s">
        <v>722</v>
      </c>
      <c r="E51" s="31" t="str">
        <f>IF($A$1="Português",E55,(IF($A$1="English",E59,(IF($A$1="Español",E63,(IF($A$1="Français",E67)))))))</f>
        <v>com Impressão de Logotipo</v>
      </c>
      <c r="G51" s="157" t="str">
        <f>IF($A$1="Português",G52,IF($A$1="English",G53,IF($A$1="Español",G54,IF($A$1="Français",G55,))))</f>
        <v>(incluí suporte regulável em altura)</v>
      </c>
      <c r="I51" s="31" t="str">
        <f>IF($A$1="Português",I52,(IF($A$1="English",I53,(IF($A$1="Español",I54,(IF($A$1="Français",I55)))))))</f>
        <v>SERVIÇOS DE ENERGIA ELÉCTRICA OPCIONAIS</v>
      </c>
      <c r="J51" s="51"/>
      <c r="K51" s="31" t="str">
        <f>IF($A$1="Português",K52,(IF($A$1="English",K53,(IF($A$1="Español",K54,(IF($A$1="Français",K55)))))))</f>
        <v>taxa de IVA (ler Normas)</v>
      </c>
      <c r="L51" s="51"/>
      <c r="M51" s="157" t="str">
        <f>IF($A$1="Português",M52,IF($A$1="English",M53,IF($A$1="Español",M54,IF($A$1="Français",M55,))))</f>
        <v>REQUINTE com Lona</v>
      </c>
      <c r="S51" s="2" t="s">
        <v>665</v>
      </c>
    </row>
    <row r="52" spans="1:19" x14ac:dyDescent="0.2">
      <c r="A52" s="157" t="str">
        <f>IF($A$1="Português",A53,IF($A$1="English",A54,IF($A$1="Español",A55,IF($A$1="Français",A56,))))</f>
        <v>SE FOR DIFERENTE dos Dados do Expositor</v>
      </c>
      <c r="B52" s="157" t="str">
        <f>IF($A$1="Português",B53,IF($A$1="English",B54,IF($A$1="Español",B55,IF($A$1="Français",B56,))))</f>
        <v>Morada:</v>
      </c>
      <c r="C52" s="74" t="s">
        <v>723</v>
      </c>
      <c r="E52" s="177" t="s">
        <v>153</v>
      </c>
      <c r="G52" s="74" t="s">
        <v>685</v>
      </c>
      <c r="I52" s="359" t="s">
        <v>670</v>
      </c>
      <c r="J52" s="51"/>
      <c r="K52" s="3" t="s">
        <v>454</v>
      </c>
      <c r="L52" s="51"/>
      <c r="M52" s="5" t="s">
        <v>583</v>
      </c>
    </row>
    <row r="53" spans="1:19" x14ac:dyDescent="0.2">
      <c r="A53" s="207" t="s">
        <v>714</v>
      </c>
      <c r="B53" s="127" t="s">
        <v>702</v>
      </c>
      <c r="C53" s="74" t="s">
        <v>724</v>
      </c>
      <c r="E53" s="178" t="s">
        <v>154</v>
      </c>
      <c r="G53" s="74" t="s">
        <v>686</v>
      </c>
      <c r="I53" s="2" t="s">
        <v>671</v>
      </c>
      <c r="K53" s="3" t="s">
        <v>455</v>
      </c>
      <c r="M53" s="5" t="s">
        <v>584</v>
      </c>
    </row>
    <row r="54" spans="1:19" x14ac:dyDescent="0.2">
      <c r="A54" s="207" t="s">
        <v>715</v>
      </c>
      <c r="B54" s="5" t="s">
        <v>703</v>
      </c>
      <c r="C54" s="74" t="s">
        <v>725</v>
      </c>
      <c r="E54" s="178" t="s">
        <v>155</v>
      </c>
      <c r="G54" s="74" t="s">
        <v>687</v>
      </c>
      <c r="I54" s="359" t="s">
        <v>672</v>
      </c>
      <c r="K54" s="3" t="s">
        <v>456</v>
      </c>
      <c r="M54" s="5" t="s">
        <v>585</v>
      </c>
    </row>
    <row r="55" spans="1:19" x14ac:dyDescent="0.2">
      <c r="A55" s="207" t="s">
        <v>716</v>
      </c>
      <c r="B55" s="5" t="s">
        <v>704</v>
      </c>
      <c r="C55" s="157" t="str">
        <f>IF($A$1="Português",C56,IF($A$1="English",C57,IF($A$1="Español",C58,IF($A$1="Français",C59,))))</f>
        <v xml:space="preserve">Entidade Pública   </v>
      </c>
      <c r="D55" s="128"/>
      <c r="E55" s="179" t="s">
        <v>188</v>
      </c>
      <c r="G55" s="74" t="s">
        <v>688</v>
      </c>
      <c r="I55" s="359" t="s">
        <v>673</v>
      </c>
      <c r="K55" s="2" t="s">
        <v>495</v>
      </c>
      <c r="M55" s="5" t="s">
        <v>586</v>
      </c>
    </row>
    <row r="56" spans="1:19" x14ac:dyDescent="0.2">
      <c r="A56" s="207" t="s">
        <v>717</v>
      </c>
      <c r="B56" s="5" t="s">
        <v>705</v>
      </c>
      <c r="C56" s="74" t="s">
        <v>742</v>
      </c>
      <c r="D56" s="128"/>
      <c r="E56" s="180" t="s">
        <v>156</v>
      </c>
      <c r="G56" s="157" t="str">
        <f>IF($A$1="Português",G57,IF($A$1="English",G58,IF($A$1="Español",G59,IF($A$1="Français",G60,))))</f>
        <v xml:space="preserve">Vão enviar NOTA DE ENCOMENDA?  </v>
      </c>
      <c r="I56" s="157" t="str">
        <f>IF($A$1="Português",I57,IF($A$1="English",I58,IF($A$1="Español",I59,IF($A$1="Français",I60,))))</f>
        <v>Nome do Responsável pela Participação:</v>
      </c>
    </row>
    <row r="57" spans="1:19" x14ac:dyDescent="0.2">
      <c r="A57" s="157" t="str">
        <f>IF($A$1="Português",A58,IF($A$1="English",A59,IF($A$1="Español",A60,IF($A$1="Français",A61,))))</f>
        <v>Nome da Empresa pagadora:</v>
      </c>
      <c r="B57" s="157" t="str">
        <f>IF($A$1="Português",B58,IF($A$1="English",B59,IF($A$1="Español",B60,IF($A$1="Français",B61,))))</f>
        <v>Cargo:</v>
      </c>
      <c r="C57" s="74" t="s">
        <v>743</v>
      </c>
      <c r="E57" s="180" t="s">
        <v>157</v>
      </c>
      <c r="G57" s="5" t="s">
        <v>730</v>
      </c>
      <c r="I57" s="16" t="s">
        <v>746</v>
      </c>
    </row>
    <row r="58" spans="1:19" ht="11.25" customHeight="1" x14ac:dyDescent="0.2">
      <c r="A58" s="127" t="s">
        <v>718</v>
      </c>
      <c r="B58" s="5" t="s">
        <v>750</v>
      </c>
      <c r="C58" s="74" t="s">
        <v>744</v>
      </c>
      <c r="E58" s="180" t="s">
        <v>158</v>
      </c>
      <c r="G58" s="5" t="s">
        <v>731</v>
      </c>
      <c r="I58" s="16" t="s">
        <v>747</v>
      </c>
    </row>
    <row r="59" spans="1:19" ht="11.25" customHeight="1" x14ac:dyDescent="0.2">
      <c r="A59" s="5" t="s">
        <v>719</v>
      </c>
      <c r="B59" s="5" t="s">
        <v>751</v>
      </c>
      <c r="C59" s="74" t="s">
        <v>745</v>
      </c>
      <c r="E59" s="181" t="s">
        <v>189</v>
      </c>
      <c r="G59" s="5" t="s">
        <v>732</v>
      </c>
      <c r="I59" s="16" t="s">
        <v>748</v>
      </c>
    </row>
    <row r="60" spans="1:19" ht="11.25" customHeight="1" x14ac:dyDescent="0.2">
      <c r="A60" s="127" t="s">
        <v>720</v>
      </c>
      <c r="B60" s="5" t="s">
        <v>750</v>
      </c>
      <c r="E60" s="178" t="s">
        <v>159</v>
      </c>
      <c r="G60" s="5" t="s">
        <v>733</v>
      </c>
      <c r="I60" s="5" t="s">
        <v>749</v>
      </c>
    </row>
    <row r="61" spans="1:19" ht="11.25" customHeight="1" x14ac:dyDescent="0.2">
      <c r="A61" s="5" t="s">
        <v>721</v>
      </c>
      <c r="B61" s="5" t="s">
        <v>752</v>
      </c>
      <c r="E61" s="178" t="s">
        <v>160</v>
      </c>
      <c r="G61" s="157" t="str">
        <f>IF($A$1="Português",G62,IF($A$1="English",G63,IF($A$1="Español",G64,IF($A$1="Français",G65,))))</f>
        <v xml:space="preserve">Necesitam de FACTURA PROFORMA?   </v>
      </c>
    </row>
    <row r="62" spans="1:19" ht="11.25" customHeight="1" x14ac:dyDescent="0.2">
      <c r="A62" s="101"/>
      <c r="E62" s="178" t="s">
        <v>161</v>
      </c>
      <c r="G62" s="5" t="s">
        <v>734</v>
      </c>
    </row>
    <row r="63" spans="1:19" ht="11.25" customHeight="1" x14ac:dyDescent="0.2">
      <c r="A63" s="101"/>
      <c r="E63" s="179" t="s">
        <v>190</v>
      </c>
      <c r="G63" s="5" t="s">
        <v>735</v>
      </c>
    </row>
    <row r="64" spans="1:19" ht="11.25" customHeight="1" x14ac:dyDescent="0.2">
      <c r="A64" s="101"/>
      <c r="E64" s="182" t="s">
        <v>162</v>
      </c>
      <c r="G64" s="5" t="s">
        <v>736</v>
      </c>
    </row>
    <row r="65" spans="1:7" ht="11.25" customHeight="1" x14ac:dyDescent="0.2">
      <c r="A65" s="101"/>
      <c r="E65" s="182" t="s">
        <v>163</v>
      </c>
      <c r="G65" s="5" t="s">
        <v>737</v>
      </c>
    </row>
    <row r="66" spans="1:7" ht="11.25" customHeight="1" x14ac:dyDescent="0.2">
      <c r="A66" s="101"/>
      <c r="E66" s="182" t="s">
        <v>272</v>
      </c>
    </row>
    <row r="67" spans="1:7" ht="11.25" customHeight="1" x14ac:dyDescent="0.2">
      <c r="A67" s="101"/>
      <c r="E67" s="183" t="s">
        <v>191</v>
      </c>
    </row>
    <row r="68" spans="1:7" ht="11.25" customHeight="1" x14ac:dyDescent="0.2">
      <c r="A68" s="101"/>
    </row>
    <row r="69" spans="1:7" ht="11.25" customHeight="1" x14ac:dyDescent="0.2">
      <c r="A69" s="101"/>
    </row>
    <row r="70" spans="1:7" ht="11.25" customHeight="1" x14ac:dyDescent="0.2">
      <c r="A70" s="101"/>
    </row>
    <row r="71" spans="1:7" ht="11.25" customHeight="1" x14ac:dyDescent="0.2">
      <c r="A71" s="101"/>
    </row>
    <row r="72" spans="1:7" ht="11.25" customHeight="1" x14ac:dyDescent="0.2">
      <c r="A72" s="101"/>
    </row>
    <row r="73" spans="1:7" ht="11.25" customHeight="1" x14ac:dyDescent="0.2">
      <c r="A73" s="101"/>
    </row>
    <row r="74" spans="1:7" ht="11.25" customHeight="1" x14ac:dyDescent="0.2">
      <c r="A74" s="101"/>
    </row>
    <row r="75" spans="1:7" ht="11.25" customHeight="1" x14ac:dyDescent="0.2">
      <c r="A75" s="101"/>
    </row>
    <row r="76" spans="1:7" ht="11.25" customHeight="1" x14ac:dyDescent="0.2">
      <c r="A76" s="101"/>
    </row>
    <row r="77" spans="1:7" ht="11.25" customHeight="1" x14ac:dyDescent="0.2">
      <c r="A77" s="101"/>
    </row>
    <row r="78" spans="1:7" ht="11.25" customHeight="1" x14ac:dyDescent="0.2">
      <c r="A78" s="101"/>
    </row>
    <row r="79" spans="1:7" ht="11.25" customHeight="1" x14ac:dyDescent="0.2">
      <c r="A79" s="101"/>
    </row>
    <row r="80" spans="1:7" ht="11.25" customHeight="1" x14ac:dyDescent="0.2">
      <c r="A80" s="101"/>
    </row>
    <row r="81" spans="1:1" ht="11.25" customHeight="1" x14ac:dyDescent="0.2">
      <c r="A81" s="101"/>
    </row>
    <row r="82" spans="1:1" ht="11.25" customHeight="1" x14ac:dyDescent="0.2">
      <c r="A82" s="101"/>
    </row>
    <row r="83" spans="1:1" ht="11.25" customHeight="1" x14ac:dyDescent="0.2">
      <c r="A83" s="101"/>
    </row>
    <row r="84" spans="1:1" ht="11.25" customHeight="1" x14ac:dyDescent="0.2">
      <c r="A84" s="101"/>
    </row>
    <row r="85" spans="1:1" ht="11.25" customHeight="1" x14ac:dyDescent="0.2">
      <c r="A85" s="101"/>
    </row>
    <row r="86" spans="1:1" ht="11.25" customHeight="1" x14ac:dyDescent="0.2">
      <c r="A86" s="101"/>
    </row>
    <row r="87" spans="1:1" ht="11.25" customHeight="1" x14ac:dyDescent="0.2">
      <c r="A87" s="101"/>
    </row>
    <row r="88" spans="1:1" ht="11.25" customHeight="1" x14ac:dyDescent="0.2">
      <c r="A88" s="101"/>
    </row>
    <row r="89" spans="1:1" ht="11.25" customHeight="1" x14ac:dyDescent="0.2">
      <c r="A89" s="101"/>
    </row>
    <row r="90" spans="1:1" ht="11.25" customHeight="1" x14ac:dyDescent="0.2">
      <c r="A90" s="101"/>
    </row>
    <row r="91" spans="1:1" ht="11.25" customHeight="1" x14ac:dyDescent="0.2">
      <c r="A91" s="101"/>
    </row>
    <row r="92" spans="1:1" ht="11.25" customHeight="1" x14ac:dyDescent="0.2">
      <c r="A92" s="101"/>
    </row>
    <row r="93" spans="1:1" ht="11.25" customHeight="1" x14ac:dyDescent="0.2">
      <c r="A93" s="101"/>
    </row>
    <row r="94" spans="1:1" ht="11.25" customHeight="1" x14ac:dyDescent="0.2">
      <c r="A94" s="101"/>
    </row>
    <row r="95" spans="1:1" ht="11.25" customHeight="1" x14ac:dyDescent="0.2">
      <c r="A95" s="101"/>
    </row>
    <row r="96" spans="1:1" ht="11.25" customHeight="1" x14ac:dyDescent="0.2">
      <c r="A96" s="101"/>
    </row>
    <row r="97" spans="1:1" ht="11.25" customHeight="1" x14ac:dyDescent="0.2">
      <c r="A97" s="101"/>
    </row>
    <row r="98" spans="1:1" ht="11.25" customHeight="1" x14ac:dyDescent="0.2">
      <c r="A98" s="101"/>
    </row>
    <row r="99" spans="1:1" ht="11.25" customHeight="1" x14ac:dyDescent="0.2">
      <c r="A99" s="101"/>
    </row>
    <row r="100" spans="1:1" ht="11.25" customHeight="1" x14ac:dyDescent="0.2">
      <c r="A100" s="101"/>
    </row>
    <row r="101" spans="1:1" ht="11.25" customHeight="1" x14ac:dyDescent="0.2">
      <c r="A101" s="101"/>
    </row>
    <row r="102" spans="1:1" ht="11.25" customHeight="1" x14ac:dyDescent="0.2">
      <c r="A102" s="101"/>
    </row>
    <row r="103" spans="1:1" ht="11.25" customHeight="1" x14ac:dyDescent="0.2">
      <c r="A103" s="101"/>
    </row>
    <row r="104" spans="1:1" ht="11.25" customHeight="1" x14ac:dyDescent="0.2">
      <c r="A104" s="101"/>
    </row>
    <row r="105" spans="1:1" ht="11.25" customHeight="1" x14ac:dyDescent="0.2">
      <c r="A105" s="101"/>
    </row>
    <row r="106" spans="1:1" ht="11.25" customHeight="1" x14ac:dyDescent="0.2">
      <c r="A106" s="101"/>
    </row>
    <row r="107" spans="1:1" ht="11.25" customHeight="1" x14ac:dyDescent="0.2">
      <c r="A107" s="101"/>
    </row>
    <row r="108" spans="1:1" ht="11.25" customHeight="1" x14ac:dyDescent="0.2">
      <c r="A108" s="101"/>
    </row>
    <row r="109" spans="1:1" ht="11.25" customHeight="1" x14ac:dyDescent="0.2">
      <c r="A109" s="101"/>
    </row>
    <row r="110" spans="1:1" ht="11.25" customHeight="1" x14ac:dyDescent="0.2">
      <c r="A110" s="101"/>
    </row>
    <row r="111" spans="1:1" ht="11.25" customHeight="1" x14ac:dyDescent="0.2">
      <c r="A111" s="101"/>
    </row>
    <row r="112" spans="1:1" ht="11.25" customHeight="1" x14ac:dyDescent="0.2">
      <c r="A112" s="101"/>
    </row>
    <row r="113" spans="1:1" ht="11.25" customHeight="1" x14ac:dyDescent="0.2">
      <c r="A113" s="101"/>
    </row>
    <row r="114" spans="1:1" ht="11.25" customHeight="1" x14ac:dyDescent="0.2">
      <c r="A114" s="101"/>
    </row>
    <row r="115" spans="1:1" ht="11.25" customHeight="1" x14ac:dyDescent="0.2">
      <c r="A115" s="101"/>
    </row>
    <row r="116" spans="1:1" ht="11.25" customHeight="1" x14ac:dyDescent="0.2">
      <c r="A116" s="101"/>
    </row>
    <row r="117" spans="1:1" ht="11.25" customHeight="1" x14ac:dyDescent="0.2">
      <c r="A117" s="101"/>
    </row>
    <row r="118" spans="1:1" ht="11.25" customHeight="1" x14ac:dyDescent="0.2">
      <c r="A118" s="101"/>
    </row>
    <row r="119" spans="1:1" ht="11.25" customHeight="1" x14ac:dyDescent="0.2">
      <c r="A119" s="101"/>
    </row>
    <row r="120" spans="1:1" ht="11.25" customHeight="1" x14ac:dyDescent="0.2">
      <c r="A120" s="101"/>
    </row>
    <row r="121" spans="1:1" ht="11.25" customHeight="1" x14ac:dyDescent="0.2">
      <c r="A121" s="101"/>
    </row>
    <row r="122" spans="1:1" ht="11.25" customHeight="1" x14ac:dyDescent="0.2">
      <c r="A122" s="101"/>
    </row>
    <row r="123" spans="1:1" ht="11.25" customHeight="1" x14ac:dyDescent="0.2">
      <c r="A123" s="101"/>
    </row>
    <row r="124" spans="1:1" ht="11.25" customHeight="1" x14ac:dyDescent="0.2">
      <c r="A124" s="101"/>
    </row>
    <row r="125" spans="1:1" ht="11.25" customHeight="1" x14ac:dyDescent="0.2">
      <c r="A125" s="101"/>
    </row>
    <row r="126" spans="1:1" ht="11.25" customHeight="1" x14ac:dyDescent="0.2">
      <c r="A126" s="101"/>
    </row>
    <row r="127" spans="1:1" ht="11.25" customHeight="1" x14ac:dyDescent="0.2">
      <c r="A127" s="101"/>
    </row>
    <row r="128" spans="1:1" ht="11.25" customHeight="1" x14ac:dyDescent="0.2">
      <c r="A128" s="101"/>
    </row>
    <row r="129" spans="1:1" ht="11.25" customHeight="1" x14ac:dyDescent="0.2">
      <c r="A129" s="101"/>
    </row>
    <row r="130" spans="1:1" ht="11.25" customHeight="1" x14ac:dyDescent="0.2">
      <c r="A130" s="101"/>
    </row>
    <row r="131" spans="1:1" ht="11.25" customHeight="1" x14ac:dyDescent="0.2">
      <c r="A131" s="101"/>
    </row>
    <row r="132" spans="1:1" ht="11.25" customHeight="1" x14ac:dyDescent="0.2">
      <c r="A132" s="101"/>
    </row>
    <row r="133" spans="1:1" ht="11.25" customHeight="1" x14ac:dyDescent="0.2">
      <c r="A133" s="101"/>
    </row>
    <row r="134" spans="1:1" ht="11.25" customHeight="1" x14ac:dyDescent="0.2">
      <c r="A134" s="101"/>
    </row>
    <row r="135" spans="1:1" ht="11.25" customHeight="1" x14ac:dyDescent="0.2">
      <c r="A135" s="101"/>
    </row>
    <row r="136" spans="1:1" ht="11.25" customHeight="1" x14ac:dyDescent="0.2">
      <c r="A136" s="101"/>
    </row>
    <row r="137" spans="1:1" ht="11.25" customHeight="1" x14ac:dyDescent="0.2">
      <c r="A137" s="101"/>
    </row>
    <row r="138" spans="1:1" ht="11.25" customHeight="1" x14ac:dyDescent="0.2">
      <c r="A138" s="101"/>
    </row>
    <row r="139" spans="1:1" ht="11.25" customHeight="1" x14ac:dyDescent="0.2">
      <c r="A139" s="101"/>
    </row>
    <row r="140" spans="1:1" ht="11.25" customHeight="1" x14ac:dyDescent="0.2">
      <c r="A140" s="101"/>
    </row>
    <row r="141" spans="1:1" ht="11.25" customHeight="1" x14ac:dyDescent="0.2">
      <c r="A141" s="101"/>
    </row>
    <row r="142" spans="1:1" ht="11.25" customHeight="1" x14ac:dyDescent="0.2">
      <c r="A142" s="101"/>
    </row>
    <row r="143" spans="1:1" ht="11.25" customHeight="1" x14ac:dyDescent="0.2">
      <c r="A143" s="101"/>
    </row>
    <row r="144" spans="1:1" ht="11.25" customHeight="1" x14ac:dyDescent="0.2">
      <c r="A144" s="101"/>
    </row>
    <row r="145" spans="1:1" ht="11.25" customHeight="1" x14ac:dyDescent="0.2">
      <c r="A145" s="101"/>
    </row>
    <row r="146" spans="1:1" ht="11.25" customHeight="1" x14ac:dyDescent="0.2">
      <c r="A146" s="101"/>
    </row>
    <row r="147" spans="1:1" ht="11.25" customHeight="1" x14ac:dyDescent="0.2">
      <c r="A147" s="101"/>
    </row>
    <row r="148" spans="1:1" ht="11.25" customHeight="1" x14ac:dyDescent="0.2">
      <c r="A148" s="101"/>
    </row>
    <row r="149" spans="1:1" ht="11.25" customHeight="1" x14ac:dyDescent="0.2">
      <c r="A149" s="101"/>
    </row>
    <row r="150" spans="1:1" ht="11.25" customHeight="1" x14ac:dyDescent="0.2">
      <c r="A150" s="101"/>
    </row>
    <row r="151" spans="1:1" ht="11.25" customHeight="1" x14ac:dyDescent="0.2">
      <c r="A151" s="101"/>
    </row>
    <row r="152" spans="1:1" ht="11.25" customHeight="1" x14ac:dyDescent="0.2">
      <c r="A152" s="101"/>
    </row>
    <row r="153" spans="1:1" ht="11.25" customHeight="1" x14ac:dyDescent="0.2">
      <c r="A153" s="101"/>
    </row>
    <row r="154" spans="1:1" ht="11.25" customHeight="1" x14ac:dyDescent="0.2">
      <c r="A154" s="101"/>
    </row>
    <row r="155" spans="1:1" ht="11.25" customHeight="1" x14ac:dyDescent="0.2">
      <c r="A155" s="101"/>
    </row>
    <row r="156" spans="1:1" ht="11.25" customHeight="1" x14ac:dyDescent="0.2">
      <c r="A156" s="101"/>
    </row>
    <row r="157" spans="1:1" ht="11.25" customHeight="1" x14ac:dyDescent="0.2">
      <c r="A157" s="101"/>
    </row>
    <row r="158" spans="1:1" ht="11.25" customHeight="1" x14ac:dyDescent="0.2">
      <c r="A158" s="101"/>
    </row>
    <row r="159" spans="1:1" ht="11.25" customHeight="1" x14ac:dyDescent="0.2">
      <c r="A159" s="101"/>
    </row>
    <row r="160" spans="1:1" ht="11.25" customHeight="1" x14ac:dyDescent="0.2">
      <c r="A160" s="101"/>
    </row>
    <row r="161" spans="1:1" ht="11.25" customHeight="1" x14ac:dyDescent="0.2">
      <c r="A161" s="101"/>
    </row>
    <row r="162" spans="1:1" ht="11.25" customHeight="1" x14ac:dyDescent="0.2">
      <c r="A162" s="101"/>
    </row>
    <row r="163" spans="1:1" ht="11.25" customHeight="1" x14ac:dyDescent="0.2">
      <c r="A163" s="101"/>
    </row>
    <row r="164" spans="1:1" ht="11.25" customHeight="1" x14ac:dyDescent="0.2">
      <c r="A164" s="101"/>
    </row>
    <row r="165" spans="1:1" ht="11.25" customHeight="1" x14ac:dyDescent="0.2">
      <c r="A165" s="101"/>
    </row>
    <row r="166" spans="1:1" ht="11.25" customHeight="1" x14ac:dyDescent="0.2">
      <c r="A166" s="101"/>
    </row>
    <row r="167" spans="1:1" ht="11.25" customHeight="1" x14ac:dyDescent="0.2">
      <c r="A167" s="101"/>
    </row>
    <row r="168" spans="1:1" ht="11.25" customHeight="1" x14ac:dyDescent="0.2">
      <c r="A168" s="101"/>
    </row>
    <row r="169" spans="1:1" ht="11.25" customHeight="1" x14ac:dyDescent="0.2">
      <c r="A169" s="101"/>
    </row>
    <row r="170" spans="1:1" ht="11.25" customHeight="1" x14ac:dyDescent="0.2">
      <c r="A170" s="101"/>
    </row>
    <row r="171" spans="1:1" ht="11.25" customHeight="1" x14ac:dyDescent="0.2">
      <c r="A171" s="101"/>
    </row>
    <row r="172" spans="1:1" ht="11.25" customHeight="1" x14ac:dyDescent="0.2">
      <c r="A172" s="101"/>
    </row>
    <row r="173" spans="1:1" ht="11.25" customHeight="1" x14ac:dyDescent="0.2">
      <c r="A173" s="101"/>
    </row>
    <row r="174" spans="1:1" ht="11.25" customHeight="1" x14ac:dyDescent="0.2">
      <c r="A174" s="101"/>
    </row>
    <row r="175" spans="1:1" ht="11.25" customHeight="1" x14ac:dyDescent="0.2">
      <c r="A175" s="101"/>
    </row>
    <row r="176" spans="1:1" ht="11.25" customHeight="1" x14ac:dyDescent="0.2">
      <c r="A176" s="101"/>
    </row>
    <row r="177" spans="1:1" ht="11.25" customHeight="1" x14ac:dyDescent="0.2">
      <c r="A177" s="101"/>
    </row>
    <row r="178" spans="1:1" ht="11.25" customHeight="1" x14ac:dyDescent="0.2">
      <c r="A178" s="101"/>
    </row>
    <row r="179" spans="1:1" ht="11.25" customHeight="1" x14ac:dyDescent="0.2">
      <c r="A179" s="101"/>
    </row>
    <row r="180" spans="1:1" ht="11.25" customHeight="1" x14ac:dyDescent="0.2">
      <c r="A180" s="101"/>
    </row>
    <row r="181" spans="1:1" ht="11.25" customHeight="1" x14ac:dyDescent="0.2">
      <c r="A181" s="101"/>
    </row>
    <row r="182" spans="1:1" ht="11.25" customHeight="1" x14ac:dyDescent="0.2">
      <c r="A182" s="101"/>
    </row>
    <row r="183" spans="1:1" ht="11.25" customHeight="1" x14ac:dyDescent="0.2">
      <c r="A183" s="101"/>
    </row>
    <row r="184" spans="1:1" ht="11.25" customHeight="1" x14ac:dyDescent="0.2">
      <c r="A184" s="101"/>
    </row>
    <row r="185" spans="1:1" ht="11.25" customHeight="1" x14ac:dyDescent="0.2">
      <c r="A185" s="101"/>
    </row>
    <row r="186" spans="1:1" ht="11.25" customHeight="1" x14ac:dyDescent="0.2">
      <c r="A186" s="101"/>
    </row>
    <row r="187" spans="1:1" ht="11.25" customHeight="1" x14ac:dyDescent="0.2">
      <c r="A187" s="101"/>
    </row>
    <row r="188" spans="1:1" ht="11.25" customHeight="1" x14ac:dyDescent="0.2">
      <c r="A188" s="101"/>
    </row>
    <row r="189" spans="1:1" ht="11.25" customHeight="1" x14ac:dyDescent="0.2">
      <c r="A189" s="101"/>
    </row>
    <row r="190" spans="1:1" ht="11.25" customHeight="1" x14ac:dyDescent="0.2">
      <c r="A190" s="101"/>
    </row>
    <row r="191" spans="1:1" ht="11.25" customHeight="1" x14ac:dyDescent="0.2">
      <c r="A191" s="101"/>
    </row>
    <row r="192" spans="1:1" ht="11.25" customHeight="1" x14ac:dyDescent="0.2">
      <c r="A192" s="101"/>
    </row>
    <row r="193" spans="1:1" ht="11.25" customHeight="1" x14ac:dyDescent="0.2">
      <c r="A193" s="101"/>
    </row>
    <row r="194" spans="1:1" ht="11.25" customHeight="1" x14ac:dyDescent="0.2">
      <c r="A194" s="101"/>
    </row>
    <row r="195" spans="1:1" ht="11.25" customHeight="1" x14ac:dyDescent="0.2">
      <c r="A195" s="101"/>
    </row>
    <row r="196" spans="1:1" ht="11.25" customHeight="1" x14ac:dyDescent="0.2">
      <c r="A196" s="101"/>
    </row>
    <row r="197" spans="1:1" ht="11.25" customHeight="1" x14ac:dyDescent="0.2">
      <c r="A197" s="101"/>
    </row>
    <row r="198" spans="1:1" ht="11.25" customHeight="1" x14ac:dyDescent="0.2">
      <c r="A198" s="101"/>
    </row>
    <row r="199" spans="1:1" ht="11.25" customHeight="1" x14ac:dyDescent="0.2">
      <c r="A199" s="101"/>
    </row>
    <row r="200" spans="1:1" ht="11.25" customHeight="1" x14ac:dyDescent="0.2">
      <c r="A200" s="101"/>
    </row>
    <row r="201" spans="1:1" ht="11.25" customHeight="1" x14ac:dyDescent="0.2">
      <c r="A201" s="101"/>
    </row>
    <row r="202" spans="1:1" ht="11.25" customHeight="1" x14ac:dyDescent="0.2">
      <c r="A202" s="101"/>
    </row>
    <row r="203" spans="1:1" ht="11.25" customHeight="1" x14ac:dyDescent="0.2">
      <c r="A203" s="101"/>
    </row>
    <row r="204" spans="1:1" ht="11.25" customHeight="1" x14ac:dyDescent="0.2">
      <c r="A204" s="101"/>
    </row>
    <row r="205" spans="1:1" ht="11.25" customHeight="1" x14ac:dyDescent="0.2">
      <c r="A205" s="101"/>
    </row>
    <row r="206" spans="1:1" ht="11.25" customHeight="1" x14ac:dyDescent="0.2">
      <c r="A206" s="101"/>
    </row>
    <row r="207" spans="1:1" ht="11.25" customHeight="1" x14ac:dyDescent="0.2">
      <c r="A207" s="101"/>
    </row>
    <row r="208" spans="1:1" ht="11.25" customHeight="1" x14ac:dyDescent="0.2">
      <c r="A208" s="101"/>
    </row>
    <row r="209" spans="1:1" ht="11.25" customHeight="1" x14ac:dyDescent="0.2">
      <c r="A209" s="101"/>
    </row>
    <row r="210" spans="1:1" ht="11.25" customHeight="1" x14ac:dyDescent="0.2">
      <c r="A210" s="101"/>
    </row>
    <row r="211" spans="1:1" ht="11.25" customHeight="1" x14ac:dyDescent="0.2">
      <c r="A211" s="101"/>
    </row>
    <row r="212" spans="1:1" ht="11.25" customHeight="1" x14ac:dyDescent="0.2">
      <c r="A212" s="101"/>
    </row>
    <row r="213" spans="1:1" ht="11.25" customHeight="1" x14ac:dyDescent="0.2">
      <c r="A213" s="101"/>
    </row>
    <row r="214" spans="1:1" ht="11.25" customHeight="1" x14ac:dyDescent="0.2">
      <c r="A214" s="101"/>
    </row>
    <row r="215" spans="1:1" ht="11.25" customHeight="1" x14ac:dyDescent="0.2">
      <c r="A215" s="101"/>
    </row>
    <row r="216" spans="1:1" ht="11.25" customHeight="1" x14ac:dyDescent="0.2">
      <c r="A216" s="101"/>
    </row>
    <row r="217" spans="1:1" ht="11.25" customHeight="1" x14ac:dyDescent="0.2">
      <c r="A217" s="101"/>
    </row>
    <row r="218" spans="1:1" ht="11.25" customHeight="1" x14ac:dyDescent="0.2">
      <c r="A218" s="101"/>
    </row>
    <row r="219" spans="1:1" ht="11.25" customHeight="1" x14ac:dyDescent="0.2">
      <c r="A219" s="101"/>
    </row>
    <row r="220" spans="1:1" ht="11.25" customHeight="1" x14ac:dyDescent="0.2">
      <c r="A220" s="101"/>
    </row>
    <row r="221" spans="1:1" ht="11.25" customHeight="1" x14ac:dyDescent="0.2">
      <c r="A221" s="101"/>
    </row>
    <row r="222" spans="1:1" ht="11.25" customHeight="1" x14ac:dyDescent="0.2">
      <c r="A222" s="101"/>
    </row>
    <row r="223" spans="1:1" ht="11.25" customHeight="1" x14ac:dyDescent="0.2">
      <c r="A223" s="101"/>
    </row>
    <row r="224" spans="1:1" ht="11.25" customHeight="1" x14ac:dyDescent="0.2">
      <c r="A224" s="101"/>
    </row>
    <row r="225" spans="1:1" ht="11.25" customHeight="1" x14ac:dyDescent="0.2">
      <c r="A225" s="101"/>
    </row>
    <row r="226" spans="1:1" ht="11.25" customHeight="1" x14ac:dyDescent="0.2">
      <c r="A226" s="101"/>
    </row>
    <row r="227" spans="1:1" ht="11.25" customHeight="1" x14ac:dyDescent="0.2">
      <c r="A227" s="101"/>
    </row>
    <row r="228" spans="1:1" ht="11.25" customHeight="1" x14ac:dyDescent="0.2">
      <c r="A228" s="101"/>
    </row>
    <row r="229" spans="1:1" ht="11.25" customHeight="1" x14ac:dyDescent="0.2">
      <c r="A229" s="101"/>
    </row>
    <row r="230" spans="1:1" ht="11.25" customHeight="1" x14ac:dyDescent="0.2">
      <c r="A230" s="101"/>
    </row>
  </sheetData>
  <sheetProtection selectLockedCells="1"/>
  <printOptions horizontalCentered="1" gridLines="1"/>
  <pageMargins left="0" right="0" top="3.937007874015748E-2" bottom="0" header="0.19685039370078741" footer="0"/>
  <pageSetup paperSize="9" orientation="landscape" r:id="rId1"/>
  <headerFooter alignWithMargins="0">
    <oddHeader xml:space="preserve">&amp;CPAPER 2012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09FC-56A1-41B5-B733-C548451EEFA9}">
  <dimension ref="A1:B67"/>
  <sheetViews>
    <sheetView showGridLines="0" zoomScaleNormal="100" workbookViewId="0">
      <selection activeCell="A18" sqref="A18:A21"/>
    </sheetView>
  </sheetViews>
  <sheetFormatPr defaultColWidth="9.140625" defaultRowHeight="12" customHeight="1" x14ac:dyDescent="0.2"/>
  <cols>
    <col min="1" max="1" width="144.5703125" style="77" customWidth="1"/>
    <col min="2" max="2" width="8.85546875" style="77" customWidth="1"/>
    <col min="3" max="16384" width="9.140625" style="77"/>
  </cols>
  <sheetData>
    <row r="1" spans="1:1" ht="12" customHeight="1" x14ac:dyDescent="0.2">
      <c r="A1" s="137" t="str">
        <f>Serviços!$L$1</f>
        <v>Português</v>
      </c>
    </row>
    <row r="2" spans="1:1" ht="16.149999999999999" customHeight="1" x14ac:dyDescent="0.2">
      <c r="A2" s="242"/>
    </row>
    <row r="3" spans="1:1" ht="11.25" x14ac:dyDescent="0.2">
      <c r="A3" s="138" t="str">
        <f>IF($A$1="Português",A4,(IF($A$1="English",A5,(IF($A$1="Español",A6,(IF($A$1="Français",A7)))))))</f>
        <v>Requisições durante a Montagem e Realização tem um AGRAVAMENTO de 30% e está sujeita à disponibilidade do produto</v>
      </c>
    </row>
    <row r="4" spans="1:1" ht="11.25" x14ac:dyDescent="0.2">
      <c r="A4" s="243" t="s">
        <v>571</v>
      </c>
    </row>
    <row r="5" spans="1:1" ht="11.25" x14ac:dyDescent="0.2">
      <c r="A5" s="244" t="s">
        <v>572</v>
      </c>
    </row>
    <row r="6" spans="1:1" ht="11.25" x14ac:dyDescent="0.2">
      <c r="A6" s="243" t="s">
        <v>573</v>
      </c>
    </row>
    <row r="7" spans="1:1" ht="11.25" x14ac:dyDescent="0.2">
      <c r="A7" s="245" t="s">
        <v>574</v>
      </c>
    </row>
    <row r="8" spans="1:1" ht="22.5" x14ac:dyDescent="0.2">
      <c r="A8" s="104" t="str">
        <f>IF($A$1="Português",A9,(IF($A$1="English",A10,(IF($A$1="Español",A11,(IF($A$1="Français",A12,)))))))</f>
        <v>A desistência de serviços solicitados só poderá ser feita até ao 4º dia antes do período de montagem, a partir desta data 
não haverá lugar à devolução do valor pago.</v>
      </c>
    </row>
    <row r="9" spans="1:1" ht="22.5" x14ac:dyDescent="0.2">
      <c r="A9" s="243" t="s">
        <v>516</v>
      </c>
    </row>
    <row r="10" spans="1:1" ht="22.5" x14ac:dyDescent="0.2">
      <c r="A10" s="244" t="s">
        <v>517</v>
      </c>
    </row>
    <row r="11" spans="1:1" ht="22.5" x14ac:dyDescent="0.2">
      <c r="A11" s="243" t="s">
        <v>518</v>
      </c>
    </row>
    <row r="12" spans="1:1" ht="22.5" x14ac:dyDescent="0.2">
      <c r="A12" s="246" t="s">
        <v>519</v>
      </c>
    </row>
    <row r="13" spans="1:1" ht="11.25" x14ac:dyDescent="0.2">
      <c r="A13" s="196" t="str">
        <f>IF($A$1="Português",A14,(IF($A$1="English",A15,(IF($A$1="Español",A16,(IF($A$1="Français",A17)))))))</f>
        <v xml:space="preserve">Obrigatório enviar projecto do Stand para aprovação da Organização (Ler NORMAS DE PARTICIPAÇÃO) até </v>
      </c>
    </row>
    <row r="14" spans="1:1" ht="11.25" x14ac:dyDescent="0.2">
      <c r="A14" s="5" t="s">
        <v>485</v>
      </c>
    </row>
    <row r="15" spans="1:1" ht="11.25" x14ac:dyDescent="0.2">
      <c r="A15" s="90" t="s">
        <v>486</v>
      </c>
    </row>
    <row r="16" spans="1:1" ht="11.25" x14ac:dyDescent="0.2">
      <c r="A16" s="2" t="s">
        <v>487</v>
      </c>
    </row>
    <row r="17" spans="1:2" ht="11.25" x14ac:dyDescent="0.2">
      <c r="A17" s="209" t="s">
        <v>488</v>
      </c>
    </row>
    <row r="18" spans="1:2" ht="12" customHeight="1" x14ac:dyDescent="0.2">
      <c r="A18" s="196" t="str">
        <f>IF($A$1="Português",A19,(IF($A$1="English",A20,(IF($A$1="Español",A21,(IF($A$1="Français",A22)))))))</f>
        <v xml:space="preserve">O Stand inclui Quadro Eléctrico e será entregue à partir das 15H00 do dia </v>
      </c>
    </row>
    <row r="19" spans="1:2" ht="12" customHeight="1" x14ac:dyDescent="0.2">
      <c r="A19" s="159" t="s">
        <v>504</v>
      </c>
    </row>
    <row r="20" spans="1:2" ht="12" customHeight="1" x14ac:dyDescent="0.2">
      <c r="A20" s="160" t="s">
        <v>505</v>
      </c>
    </row>
    <row r="21" spans="1:2" ht="12" customHeight="1" x14ac:dyDescent="0.2">
      <c r="A21" s="159" t="s">
        <v>506</v>
      </c>
    </row>
    <row r="22" spans="1:2" ht="12" customHeight="1" x14ac:dyDescent="0.2">
      <c r="A22" s="161" t="s">
        <v>507</v>
      </c>
    </row>
    <row r="23" spans="1:2" ht="11.25" x14ac:dyDescent="0.2">
      <c r="A23" s="196" t="str">
        <f>IF($A$1="Português",A24,(IF($A$1="English",A25,(IF($A$1="Español",A26,(IF($A$1="Français",A27,)))))))</f>
        <v xml:space="preserve">Se for uma REGIÃO AUTÓNOMA, indique qual:    (Aplica-se apenas às Empresas Portuguesas)   </v>
      </c>
    </row>
    <row r="24" spans="1:2" ht="11.25" x14ac:dyDescent="0.2">
      <c r="A24" s="16" t="s">
        <v>423</v>
      </c>
    </row>
    <row r="25" spans="1:2" ht="11.25" x14ac:dyDescent="0.2">
      <c r="A25" s="210" t="s">
        <v>417</v>
      </c>
    </row>
    <row r="26" spans="1:2" ht="11.25" x14ac:dyDescent="0.2">
      <c r="A26" s="16" t="s">
        <v>418</v>
      </c>
    </row>
    <row r="27" spans="1:2" ht="11.25" x14ac:dyDescent="0.2">
      <c r="A27" s="211" t="s">
        <v>419</v>
      </c>
    </row>
    <row r="28" spans="1:2" ht="12" customHeight="1" x14ac:dyDescent="0.2">
      <c r="A28" s="104" t="str">
        <f>IF($A$1="Português",A29,(IF($A$1="English",A30,(IF($A$1="Español",A31,(IF($A$1="Français",A32)))))))</f>
        <v>Se requisitar Stand à FIL e não preencher este campo, será colocado na pala do Stand o nome da inscrição (letra Arial Bold)</v>
      </c>
      <c r="B28" s="4"/>
    </row>
    <row r="29" spans="1:2" ht="12" customHeight="1" x14ac:dyDescent="0.2">
      <c r="A29" s="54" t="s">
        <v>180</v>
      </c>
    </row>
    <row r="30" spans="1:2" ht="12" customHeight="1" x14ac:dyDescent="0.2">
      <c r="A30" s="81" t="s">
        <v>181</v>
      </c>
    </row>
    <row r="31" spans="1:2" ht="12" customHeight="1" x14ac:dyDescent="0.2">
      <c r="A31" s="54" t="s">
        <v>182</v>
      </c>
    </row>
    <row r="32" spans="1:2" ht="12" customHeight="1" x14ac:dyDescent="0.2">
      <c r="A32" s="80" t="s">
        <v>183</v>
      </c>
    </row>
    <row r="33" spans="1:1" ht="12" customHeight="1" x14ac:dyDescent="0.2">
      <c r="A33" s="104" t="str">
        <f>IF($A$1="Português",A34,(IF($A$1="English",A35,(IF($A$1="Español",A36,(IF($A$1="Français",A37)))))))</f>
        <v>ATENÇÃO! Não requisitou Stand/m2. Este campo só é válido para Stands da FIL</v>
      </c>
    </row>
    <row r="34" spans="1:1" ht="12" customHeight="1" x14ac:dyDescent="0.2">
      <c r="A34" s="54" t="s">
        <v>440</v>
      </c>
    </row>
    <row r="35" spans="1:1" ht="12" customHeight="1" x14ac:dyDescent="0.2">
      <c r="A35" s="81" t="s">
        <v>489</v>
      </c>
    </row>
    <row r="36" spans="1:1" ht="12" customHeight="1" x14ac:dyDescent="0.2">
      <c r="A36" s="54" t="s">
        <v>441</v>
      </c>
    </row>
    <row r="37" spans="1:1" ht="12" customHeight="1" x14ac:dyDescent="0.2">
      <c r="A37" s="80" t="s">
        <v>442</v>
      </c>
    </row>
    <row r="38" spans="1:1" ht="12" customHeight="1" x14ac:dyDescent="0.2">
      <c r="A38" s="104" t="str">
        <f>IF($A$1="Português",A39,(IF($A$1="English",A40,(IF($A$1="Español",A41,(IF($A$1="Français",A42)))))))</f>
        <v>Balcão FIL A - branco e cinza, prateleira, portas e fechadura (1,03x 0,50x1,00 Alt)</v>
      </c>
    </row>
    <row r="39" spans="1:1" ht="12" customHeight="1" x14ac:dyDescent="0.2">
      <c r="A39" s="151" t="s">
        <v>491</v>
      </c>
    </row>
    <row r="40" spans="1:1" ht="12" customHeight="1" x14ac:dyDescent="0.2">
      <c r="A40" s="152" t="s">
        <v>492</v>
      </c>
    </row>
    <row r="41" spans="1:1" ht="12" customHeight="1" x14ac:dyDescent="0.2">
      <c r="A41" s="151" t="s">
        <v>493</v>
      </c>
    </row>
    <row r="42" spans="1:1" ht="12" customHeight="1" x14ac:dyDescent="0.2">
      <c r="A42" s="153" t="s">
        <v>494</v>
      </c>
    </row>
    <row r="43" spans="1:1" ht="12" customHeight="1" x14ac:dyDescent="0.2">
      <c r="A43" s="104" t="str">
        <f>IF($A$1="Português",A44,(IF($A$1="English",A45,(IF($A$1="Español",A46,(IF($A$1="Français",A47)))))))</f>
        <v>Água Quente  (serviço adicional ao ponto de água fria)</v>
      </c>
    </row>
    <row r="44" spans="1:1" ht="12" customHeight="1" x14ac:dyDescent="0.2">
      <c r="A44" s="46" t="s">
        <v>262</v>
      </c>
    </row>
    <row r="45" spans="1:1" ht="12" customHeight="1" x14ac:dyDescent="0.2">
      <c r="A45" s="154" t="s">
        <v>263</v>
      </c>
    </row>
    <row r="46" spans="1:1" ht="12" customHeight="1" x14ac:dyDescent="0.2">
      <c r="A46" s="46" t="s">
        <v>264</v>
      </c>
    </row>
    <row r="47" spans="1:1" ht="12" customHeight="1" x14ac:dyDescent="0.2">
      <c r="A47" s="155" t="s">
        <v>265</v>
      </c>
    </row>
    <row r="48" spans="1:1" ht="12" customHeight="1" x14ac:dyDescent="0.2">
      <c r="A48" s="104" t="str">
        <f>IF($A$1="Português",A49,(IF($A$1="English",A50,(IF($A$1="Español",A51,(IF($A$1="Français",A52)))))))</f>
        <v>Pagamento a favor de:    LISBOA-FEIRAS CONGRESSOS E EVENTOS   (referência)</v>
      </c>
    </row>
    <row r="49" spans="1:1" ht="12" customHeight="1" x14ac:dyDescent="0.2">
      <c r="A49" s="78" t="s">
        <v>282</v>
      </c>
    </row>
    <row r="50" spans="1:1" ht="12" customHeight="1" x14ac:dyDescent="0.2">
      <c r="A50" s="79" t="s">
        <v>283</v>
      </c>
    </row>
    <row r="51" spans="1:1" ht="12" customHeight="1" x14ac:dyDescent="0.2">
      <c r="A51" s="78" t="s">
        <v>284</v>
      </c>
    </row>
    <row r="52" spans="1:1" ht="12" customHeight="1" x14ac:dyDescent="0.2">
      <c r="A52" s="80" t="s">
        <v>285</v>
      </c>
    </row>
    <row r="53" spans="1:1" ht="33.75" x14ac:dyDescent="0.2">
      <c r="A53" s="196" t="str">
        <f>IF($A$1="Português",A54,(IF($A$1="English",A55,(IF($A$1="Español",A56,(IF($A$1="Français",A57,)))))))</f>
        <v>Soluções especificas para a sua participação, desde o projecto à realização.
De acordo com os objectivos que visa atingir com a sua presença no evento, a FIL projecta um stand à sua imagem e conforme os seus requisitos de marketing e orçamento. Indique o seu interesse nesta opção e será brevemente contactado pelos nossos serviços.</v>
      </c>
    </row>
    <row r="54" spans="1:1" ht="33.75" x14ac:dyDescent="0.2">
      <c r="A54" s="54" t="s">
        <v>500</v>
      </c>
    </row>
    <row r="55" spans="1:1" ht="33.75" x14ac:dyDescent="0.2">
      <c r="A55" s="81" t="s">
        <v>501</v>
      </c>
    </row>
    <row r="56" spans="1:1" ht="33.75" x14ac:dyDescent="0.2">
      <c r="A56" s="54" t="s">
        <v>502</v>
      </c>
    </row>
    <row r="57" spans="1:1" ht="33.75" x14ac:dyDescent="0.2">
      <c r="A57" s="80" t="s">
        <v>503</v>
      </c>
    </row>
    <row r="58" spans="1:1" ht="22.5" x14ac:dyDescent="0.2">
      <c r="A58" s="104" t="str">
        <f>IF($A$1="Português",A59,(IF($A$1="English",A60,(IF($A$1="Español",A61,(IF($A$1="Français",A62)))))))</f>
        <v>A redução ou a eliminação de elementos que constituam a estrutura do stand, não implicam uma redução de custos.
Todo o material utilizado no stand, é alugado, pelo que qualquer dano provocado, o expositor terá que assumir os custos.</v>
      </c>
    </row>
    <row r="59" spans="1:1" ht="22.5" x14ac:dyDescent="0.2">
      <c r="A59" s="147" t="s">
        <v>294</v>
      </c>
    </row>
    <row r="60" spans="1:1" ht="22.5" x14ac:dyDescent="0.2">
      <c r="A60" s="148" t="s">
        <v>295</v>
      </c>
    </row>
    <row r="61" spans="1:1" ht="22.5" x14ac:dyDescent="0.2">
      <c r="A61" s="149" t="s">
        <v>202</v>
      </c>
    </row>
    <row r="62" spans="1:1" ht="22.5" x14ac:dyDescent="0.2">
      <c r="A62" s="150" t="s">
        <v>296</v>
      </c>
    </row>
    <row r="63" spans="1:1" ht="12" customHeight="1" x14ac:dyDescent="0.2">
      <c r="A63" s="196" t="str">
        <f>IF($A$1="Português",A64,IF($A$1="English",A65,IF($A$1="Español",A66,IF($A$1="Français",A67,))))</f>
        <v>(os dados recolhidos são facultados pelo titular no quadro das obrigações contratuais com a Lisboa-FCE e serão mantidos enquanto durar tal relação e para esse efeito)</v>
      </c>
    </row>
    <row r="64" spans="1:1" ht="12" customHeight="1" x14ac:dyDescent="0.2">
      <c r="A64" s="369" t="s">
        <v>753</v>
      </c>
    </row>
    <row r="65" spans="1:1" ht="12" customHeight="1" x14ac:dyDescent="0.2">
      <c r="A65" s="370" t="s">
        <v>754</v>
      </c>
    </row>
    <row r="66" spans="1:1" ht="12" customHeight="1" x14ac:dyDescent="0.2">
      <c r="A66" s="362" t="s">
        <v>755</v>
      </c>
    </row>
    <row r="67" spans="1:1" ht="12" customHeight="1" x14ac:dyDescent="0.2">
      <c r="A67" s="211" t="s">
        <v>756</v>
      </c>
    </row>
  </sheetData>
  <sheetProtection select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4825-65AF-453A-BFF9-395D7D3B30BF}">
  <dimension ref="A1:G25"/>
  <sheetViews>
    <sheetView showGridLines="0" workbookViewId="0">
      <selection activeCell="A18" sqref="A18:A21"/>
    </sheetView>
  </sheetViews>
  <sheetFormatPr defaultColWidth="9.140625" defaultRowHeight="12.75" x14ac:dyDescent="0.2"/>
  <cols>
    <col min="1" max="1" width="10.28515625" style="213" bestFit="1" customWidth="1"/>
    <col min="2" max="2" width="2.5703125" style="213" customWidth="1"/>
    <col min="3" max="3" width="27.85546875" style="214" bestFit="1" customWidth="1"/>
    <col min="4" max="4" width="1.5703125" style="213" customWidth="1"/>
    <col min="5" max="5" width="29.7109375" style="213" customWidth="1"/>
    <col min="6" max="6" width="3" style="213" customWidth="1"/>
    <col min="7" max="7" width="31.28515625" style="213" bestFit="1" customWidth="1"/>
    <col min="8" max="8" width="2.85546875" style="213" customWidth="1"/>
    <col min="9" max="9" width="21.140625" style="213" bestFit="1" customWidth="1"/>
    <col min="10" max="16384" width="9.140625" style="213"/>
  </cols>
  <sheetData>
    <row r="1" spans="1:7" x14ac:dyDescent="0.2">
      <c r="A1" s="106" t="str">
        <f>Serviços!$L$1</f>
        <v>Português</v>
      </c>
      <c r="C1" s="31" t="str">
        <f>IF($A$1="Português",C2,(IF($A$1="English",C3,(IF($A$1="Español",C4,(IF($A$1="Français",C5)))))))</f>
        <v>INCLUI</v>
      </c>
      <c r="E1" s="31" t="str">
        <f>IF($A$1="Português",E2,(IF($A$1="English",E3,(IF($A$1="Español",E4,(IF($A$1="Français",E5)))))))</f>
        <v xml:space="preserve">Período mínimo de contratação - 4 horas. </v>
      </c>
      <c r="G1" s="157" t="str">
        <f>IF($A$1="Português",G2,IF($A$1="English",G3,IF($A$1="Español",G4,IF($A$1="Français",G5,))))</f>
        <v>3,2 cm de altura</v>
      </c>
    </row>
    <row r="2" spans="1:7" x14ac:dyDescent="0.2">
      <c r="C2" s="54" t="s">
        <v>408</v>
      </c>
      <c r="E2" s="78" t="s">
        <v>94</v>
      </c>
      <c r="G2" s="5" t="s">
        <v>539</v>
      </c>
    </row>
    <row r="3" spans="1:7" x14ac:dyDescent="0.2">
      <c r="A3" s="31" t="str">
        <f>IF($A$1="Português",A4,(IF($A$1="English",A5,(IF($A$1="Español",A6,(IF($A$1="Français",A7)))))))</f>
        <v>Ler+</v>
      </c>
      <c r="C3" s="54" t="s">
        <v>409</v>
      </c>
      <c r="E3" s="78" t="s">
        <v>95</v>
      </c>
      <c r="G3" s="5" t="s">
        <v>540</v>
      </c>
    </row>
    <row r="4" spans="1:7" x14ac:dyDescent="0.2">
      <c r="A4" s="4" t="s">
        <v>275</v>
      </c>
      <c r="C4" s="54" t="s">
        <v>410</v>
      </c>
      <c r="E4" s="74" t="s">
        <v>96</v>
      </c>
      <c r="G4" s="5" t="s">
        <v>541</v>
      </c>
    </row>
    <row r="5" spans="1:7" x14ac:dyDescent="0.2">
      <c r="A5" s="4" t="s">
        <v>276</v>
      </c>
      <c r="C5" s="5" t="s">
        <v>411</v>
      </c>
      <c r="E5" s="74" t="s">
        <v>97</v>
      </c>
      <c r="G5" s="5" t="s">
        <v>542</v>
      </c>
    </row>
    <row r="6" spans="1:7" x14ac:dyDescent="0.2">
      <c r="A6" s="4" t="s">
        <v>277</v>
      </c>
      <c r="C6" s="31" t="str">
        <f>IF($A$1="Português",C7,(IF($A$1="English",C8,(IF($A$1="Español",C9,(IF($A$1="Français",C10)))))))</f>
        <v>NÃO Inclui</v>
      </c>
      <c r="E6" s="31" t="str">
        <f>IF($A$1="Português",E7,(IF($A$1="English",E8,(IF($A$1="Español",E9,(IF($A$1="Français",E10)))))))</f>
        <v xml:space="preserve">Período mínimo de contratação: </v>
      </c>
      <c r="G6" s="157" t="str">
        <f>IF($A$1="Português",G7,IF($A$1="English",G8,IF($A$1="Español",G9,IF($A$1="Français",G10,))))</f>
        <v>10 cm de altura</v>
      </c>
    </row>
    <row r="7" spans="1:7" x14ac:dyDescent="0.2">
      <c r="A7" s="4" t="s">
        <v>278</v>
      </c>
      <c r="C7" s="54" t="s">
        <v>412</v>
      </c>
      <c r="E7" s="13" t="s">
        <v>61</v>
      </c>
      <c r="G7" s="5" t="s">
        <v>543</v>
      </c>
    </row>
    <row r="8" spans="1:7" x14ac:dyDescent="0.2">
      <c r="A8" s="31" t="str">
        <f>IF($A$1="Português",A9,(IF($A$1="English",A10,(IF($A$1="Español",A11,(IF($A$1="Français",A12)))))))</f>
        <v>para:</v>
      </c>
      <c r="C8" s="5" t="s">
        <v>413</v>
      </c>
      <c r="E8" s="13" t="s">
        <v>62</v>
      </c>
      <c r="G8" s="5" t="s">
        <v>544</v>
      </c>
    </row>
    <row r="9" spans="1:7" x14ac:dyDescent="0.2">
      <c r="A9" s="2" t="s">
        <v>118</v>
      </c>
      <c r="C9" s="54" t="s">
        <v>414</v>
      </c>
      <c r="E9" s="13" t="s">
        <v>63</v>
      </c>
      <c r="G9" s="5" t="s">
        <v>545</v>
      </c>
    </row>
    <row r="10" spans="1:7" x14ac:dyDescent="0.2">
      <c r="A10" s="2" t="s">
        <v>119</v>
      </c>
      <c r="C10" s="54" t="s">
        <v>415</v>
      </c>
      <c r="E10" s="13" t="s">
        <v>64</v>
      </c>
      <c r="G10" s="5" t="s">
        <v>546</v>
      </c>
    </row>
    <row r="11" spans="1:7" x14ac:dyDescent="0.2">
      <c r="A11" s="2" t="s">
        <v>120</v>
      </c>
      <c r="C11" s="31" t="str">
        <f>IF($A$1="Português",C12,(IF($A$1="English",C13,(IF($A$1="Español",C14,(IF($A$1="Français",C15)))))))</f>
        <v>( &gt; 81 m2 sob orçamento)</v>
      </c>
      <c r="E11" s="157" t="str">
        <f>IF($A$1="Português",E12,(IF($A$1="English",E13,(IF($A$1="Español",E14,(IF($A$1="Français",E15,)))))))</f>
        <v>Rede Wi-FI 2.4GHz</v>
      </c>
      <c r="G11" s="31" t="str">
        <f>IF($A$1="Português",G12,(IF($A$1="English",G13,(IF($A$1="Español",G14,(IF($A$1="Français",G15)))))))</f>
        <v>(adicional ao cabo de rede)</v>
      </c>
    </row>
    <row r="12" spans="1:7" x14ac:dyDescent="0.2">
      <c r="A12" s="2" t="s">
        <v>121</v>
      </c>
      <c r="C12" s="5" t="s">
        <v>477</v>
      </c>
      <c r="E12" s="207" t="s">
        <v>396</v>
      </c>
      <c r="G12" s="74" t="s">
        <v>634</v>
      </c>
    </row>
    <row r="13" spans="1:7" x14ac:dyDescent="0.2">
      <c r="C13" s="5" t="s">
        <v>490</v>
      </c>
      <c r="E13" s="207" t="s">
        <v>397</v>
      </c>
      <c r="G13" s="74" t="s">
        <v>635</v>
      </c>
    </row>
    <row r="14" spans="1:7" x14ac:dyDescent="0.2">
      <c r="C14" s="5" t="s">
        <v>478</v>
      </c>
      <c r="E14" s="207" t="s">
        <v>398</v>
      </c>
      <c r="G14" s="74" t="s">
        <v>636</v>
      </c>
    </row>
    <row r="15" spans="1:7" x14ac:dyDescent="0.2">
      <c r="C15" s="5" t="s">
        <v>479</v>
      </c>
      <c r="E15" s="207" t="s">
        <v>399</v>
      </c>
      <c r="G15" s="74" t="s">
        <v>637</v>
      </c>
    </row>
    <row r="16" spans="1:7" x14ac:dyDescent="0.2">
      <c r="E16" s="157" t="str">
        <f>IF($A$1="Português",E17,(IF($A$1="English",E18,(IF($A$1="Español",E19,(IF($A$1="Français",E20,)))))))</f>
        <v>Rede Wi-Fi Premium  5GHZ</v>
      </c>
    </row>
    <row r="17" spans="5:5" x14ac:dyDescent="0.2">
      <c r="E17" s="207" t="s">
        <v>400</v>
      </c>
    </row>
    <row r="18" spans="5:5" x14ac:dyDescent="0.2">
      <c r="E18" s="207" t="s">
        <v>401</v>
      </c>
    </row>
    <row r="19" spans="5:5" x14ac:dyDescent="0.2">
      <c r="E19" s="207" t="s">
        <v>402</v>
      </c>
    </row>
    <row r="20" spans="5:5" x14ac:dyDescent="0.2">
      <c r="E20" s="207" t="s">
        <v>403</v>
      </c>
    </row>
    <row r="21" spans="5:5" x14ac:dyDescent="0.2">
      <c r="E21" s="157" t="str">
        <f>IF($A$1="Português",E22,(IF($A$1="English",E23,(IF($A$1="Español",E24,(IF($A$1="Français",E25,)))))))</f>
        <v>Rede Wi-Fi Dedicada ao Stand</v>
      </c>
    </row>
    <row r="22" spans="5:5" x14ac:dyDescent="0.2">
      <c r="E22" s="207" t="s">
        <v>404</v>
      </c>
    </row>
    <row r="23" spans="5:5" x14ac:dyDescent="0.2">
      <c r="E23" s="207" t="s">
        <v>405</v>
      </c>
    </row>
    <row r="24" spans="5:5" x14ac:dyDescent="0.2">
      <c r="E24" s="207" t="s">
        <v>406</v>
      </c>
    </row>
    <row r="25" spans="5:5" x14ac:dyDescent="0.2">
      <c r="E25" s="207" t="s">
        <v>407</v>
      </c>
    </row>
  </sheetData>
  <sheetProtection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4143B-D7D3-4F38-9DC3-223D33A85F25}">
  <dimension ref="A1:B87"/>
  <sheetViews>
    <sheetView showGridLines="0" topLeftCell="A57" workbookViewId="0">
      <selection activeCell="A18" sqref="A18:A21"/>
    </sheetView>
  </sheetViews>
  <sheetFormatPr defaultColWidth="9.140625" defaultRowHeight="12.75" x14ac:dyDescent="0.2"/>
  <cols>
    <col min="1" max="1" width="143.28515625" style="213" customWidth="1"/>
    <col min="2" max="16384" width="9.140625" style="213"/>
  </cols>
  <sheetData>
    <row r="1" spans="1:1" x14ac:dyDescent="0.2">
      <c r="A1" s="76" t="str">
        <f>Serviços!$L$1</f>
        <v>Português</v>
      </c>
    </row>
    <row r="3" spans="1:1" s="77" customFormat="1" ht="22.5" x14ac:dyDescent="0.2">
      <c r="A3" s="41" t="str">
        <f>IF($A$1="Português",A4,(IF($A$1="English",A5,(IF($A$1="Español",A6,(IF($A$1="Français",A7)))))))</f>
        <v xml:space="preserve">Para proceder a uma correcta montagem dos equipamentos/serviços, é imprescindível o envio do PLANO TÉCNICO, com indicação da localização pretendida.
Todos os serviços/material são fornecidos em regime de aluguer durante o período de realização do Certame e são entregues aos Expositores na última tarde de montagem. </v>
      </c>
    </row>
    <row r="4" spans="1:1" s="77" customFormat="1" ht="22.5" x14ac:dyDescent="0.2">
      <c r="A4" s="82" t="s">
        <v>203</v>
      </c>
    </row>
    <row r="5" spans="1:1" s="77" customFormat="1" ht="22.5" x14ac:dyDescent="0.2">
      <c r="A5" s="85" t="s">
        <v>204</v>
      </c>
    </row>
    <row r="6" spans="1:1" s="77" customFormat="1" ht="22.5" x14ac:dyDescent="0.2">
      <c r="A6" s="82" t="s">
        <v>205</v>
      </c>
    </row>
    <row r="7" spans="1:1" s="77" customFormat="1" ht="22.5" x14ac:dyDescent="0.2">
      <c r="A7" s="86" t="s">
        <v>206</v>
      </c>
    </row>
    <row r="8" spans="1:1" s="77" customFormat="1" ht="22.5" x14ac:dyDescent="0.2">
      <c r="A8" s="41" t="str">
        <f>IF($A$1="Português",A9,(IF($A$1="English",A10,(IF($A$1="Español",A11,(IF($A$1="Français",A12)))))))</f>
        <v>A água fria é fornecida pela instalação de mangueira cristal de 15 mm com torneiras de 3/8 ou ½ polegada e drenagem de líquidos/esgoto com tubo 40 mm. Para fornecimento de água quente é instalado um termoacumulador. Não são permitidas derivações . Deve ser requisitado 1 ponto de água para cada equipamento.</v>
      </c>
    </row>
    <row r="9" spans="1:1" s="77" customFormat="1" ht="22.5" x14ac:dyDescent="0.2">
      <c r="A9" s="102" t="s">
        <v>177</v>
      </c>
    </row>
    <row r="10" spans="1:1" s="77" customFormat="1" ht="33.75" x14ac:dyDescent="0.2">
      <c r="A10" s="103" t="s">
        <v>148</v>
      </c>
    </row>
    <row r="11" spans="1:1" s="77" customFormat="1" ht="22.5" x14ac:dyDescent="0.2">
      <c r="A11" s="102" t="s">
        <v>179</v>
      </c>
    </row>
    <row r="12" spans="1:1" s="77" customFormat="1" ht="22.5" x14ac:dyDescent="0.2">
      <c r="A12" s="84" t="s">
        <v>178</v>
      </c>
    </row>
    <row r="13" spans="1:1" s="77" customFormat="1" ht="45" x14ac:dyDescent="0.2">
      <c r="A13" s="41" t="str">
        <f>IF($A$1="Português",A14,(IF($A$1="English",A15,(IF($A$1="Español",A16,(IF($A$1="Français",A17)))))))</f>
        <v>NÃO É PERMITIDO aos clientes ligar os seus próprios equipamentos de distribuição de rede, por exemplo, routers, switches, hubs, Access points/antenas, etc., bem como a utilização de sistemas que recorram à tecnologia Wi-Fi por ex. sistemas robotizados, excepto se previamente justificado por escrito, e aprovado pela Feira Internacional de Lisboa (FIL).  
Qualquer situação detectada que vá contra estas determinações, serão tomadas medidas em conformidade e aos responsáveis serão imputados os custos por possíveis danos e perdas da FIL ou de terceiros.</v>
      </c>
    </row>
    <row r="14" spans="1:1" s="77" customFormat="1" ht="45" x14ac:dyDescent="0.2">
      <c r="A14" s="83" t="s">
        <v>297</v>
      </c>
    </row>
    <row r="15" spans="1:1" s="77" customFormat="1" ht="45" x14ac:dyDescent="0.2">
      <c r="A15" s="94" t="s">
        <v>298</v>
      </c>
    </row>
    <row r="16" spans="1:1" s="77" customFormat="1" ht="33.75" x14ac:dyDescent="0.2">
      <c r="A16" s="91" t="s">
        <v>299</v>
      </c>
    </row>
    <row r="17" spans="1:1" s="77" customFormat="1" ht="33.75" x14ac:dyDescent="0.2">
      <c r="A17" s="88" t="s">
        <v>300</v>
      </c>
    </row>
    <row r="18" spans="1:1" s="77" customFormat="1" ht="22.5" x14ac:dyDescent="0.2">
      <c r="A18" s="171" t="str">
        <f>IF($A$1="Português",A19,(IF($A$1="English",A20,(IF($A$1="Español",A21,(IF($A$1="Français",A22,)))))))</f>
        <v>Acesso gratuíto a rede Wi-Fi existente nos Pavilhões da FIL, na frequência 2.4GHz, sem limite de utilizadores. A FIL não garante a velocidade de navegação nesta rede, que estará condicionada pelo número de utilizadores e pelo ruído existente no recinto.</v>
      </c>
    </row>
    <row r="19" spans="1:1" s="77" customFormat="1" ht="22.5" x14ac:dyDescent="0.2">
      <c r="A19" s="172" t="s">
        <v>309</v>
      </c>
    </row>
    <row r="20" spans="1:1" s="77" customFormat="1" ht="22.5" x14ac:dyDescent="0.2">
      <c r="A20" s="173" t="s">
        <v>310</v>
      </c>
    </row>
    <row r="21" spans="1:1" s="77" customFormat="1" ht="22.5" x14ac:dyDescent="0.2">
      <c r="A21" s="172" t="s">
        <v>311</v>
      </c>
    </row>
    <row r="22" spans="1:1" s="77" customFormat="1" ht="22.5" x14ac:dyDescent="0.2">
      <c r="A22" s="92" t="s">
        <v>312</v>
      </c>
    </row>
    <row r="23" spans="1:1" s="77" customFormat="1" ht="33.75" x14ac:dyDescent="0.2">
      <c r="A23" s="41" t="str">
        <f>IF($A$1="Português",A24,(IF($A$1="English",A25,(IF($A$1="Español",A26,(IF($A$1="Français",A27)))))))</f>
        <v>Para utilização da rede Premium é necessário que os utilizadores tenham dispositivos que lhes permitam aceder ao wi-fi na frequência 5GHz. A rede Premium estará disponível em todos os pavilhões do evento e permite aos utilizadores navegarem de forma mais rápida e com menos interferências. A rede wi-fi está dimensionada para um uso não intensivo. Para uma utilização profissional ou de demonstrações recomendamos a utilização de internet cablada/ponto de rede com acesso à internet.</v>
      </c>
    </row>
    <row r="24" spans="1:1" s="77" customFormat="1" ht="33.75" x14ac:dyDescent="0.2">
      <c r="A24" s="102" t="s">
        <v>301</v>
      </c>
    </row>
    <row r="25" spans="1:1" s="77" customFormat="1" ht="45" x14ac:dyDescent="0.2">
      <c r="A25" s="103" t="s">
        <v>302</v>
      </c>
    </row>
    <row r="26" spans="1:1" s="77" customFormat="1" ht="33.75" x14ac:dyDescent="0.2">
      <c r="A26" s="102" t="s">
        <v>303</v>
      </c>
    </row>
    <row r="27" spans="1:1" s="77" customFormat="1" ht="33.75" x14ac:dyDescent="0.2">
      <c r="A27" s="84" t="s">
        <v>304</v>
      </c>
    </row>
    <row r="28" spans="1:1" s="77" customFormat="1" ht="22.5" x14ac:dyDescent="0.2">
      <c r="A28" s="41" t="str">
        <f>IF($A$1="Português",A29,(IF($A$1="English",A30,(IF($A$1="Español",A31,(IF($A$1="Français",A32)))))))</f>
        <v xml:space="preserve">Disponibilização de uma rede wi-fi dedicada ao seu stand. Esta rede ficará disponível para utilização apenas na área do stand e poderá ter nome da rede/SSID e chave/password personalizável
A largura de banda base será de 10Mbps, podendo ser alterada mediante compra de mais largura de banda. </v>
      </c>
    </row>
    <row r="29" spans="1:1" s="77" customFormat="1" ht="22.5" x14ac:dyDescent="0.2">
      <c r="A29" s="102" t="s">
        <v>305</v>
      </c>
    </row>
    <row r="30" spans="1:1" s="77" customFormat="1" ht="22.5" x14ac:dyDescent="0.2">
      <c r="A30" s="103" t="s">
        <v>306</v>
      </c>
    </row>
    <row r="31" spans="1:1" s="77" customFormat="1" ht="22.5" x14ac:dyDescent="0.2">
      <c r="A31" s="102" t="s">
        <v>307</v>
      </c>
    </row>
    <row r="32" spans="1:1" s="77" customFormat="1" ht="22.5" x14ac:dyDescent="0.2">
      <c r="A32" s="84" t="s">
        <v>308</v>
      </c>
    </row>
    <row r="33" spans="1:1" s="77" customFormat="1" ht="56.25" x14ac:dyDescent="0.2">
      <c r="A33" s="41" t="str">
        <f>IF($A$1="Português",A34,(IF($A$1="English",A35,(IF($A$1="Español",A36,(IF($A$1="Français",A37)))))))</f>
        <v>1 Ponto de Rede com INTERNET para 1 PC: Este tipo de ligação, é na maioria dos casos a mais adequada às necessidades de acesso à Internet (navegar na Internet e enviar/receber e-mails). 
Especificações técnicas: Rede com Acesso Internet, com DHCP fornecendo IP Privado com DNS, Largura de banda partilhada até 1 Mbps com uma taxa de contenção de 1:10, sem limite de tráfego. Terminações RJ45.  A largura de banda adicional é recomendada se o expositor necessitar de velocidade no acesso (transmissões vídeo, webcast, VPN, etc). Neste caso a Largura de Banda solicitada é integral, isto é, com uma taxa de contenção de 1:1. 
Largura de banda superiores a 100Mbps,  necessitam  ser requisitada pelo menos com 1 mês de antecedência.</v>
      </c>
    </row>
    <row r="34" spans="1:1" s="77" customFormat="1" ht="56.25" x14ac:dyDescent="0.2">
      <c r="A34" s="83" t="s">
        <v>149</v>
      </c>
    </row>
    <row r="35" spans="1:1" s="77" customFormat="1" ht="67.5" x14ac:dyDescent="0.2">
      <c r="A35" s="94" t="s">
        <v>150</v>
      </c>
    </row>
    <row r="36" spans="1:1" s="77" customFormat="1" ht="45" x14ac:dyDescent="0.2">
      <c r="A36" s="91" t="s">
        <v>480</v>
      </c>
    </row>
    <row r="37" spans="1:1" s="77" customFormat="1" ht="45" x14ac:dyDescent="0.2">
      <c r="A37" s="88" t="s">
        <v>481</v>
      </c>
    </row>
    <row r="38" spans="1:1" s="77" customFormat="1" ht="11.25" x14ac:dyDescent="0.2">
      <c r="A38" s="41" t="str">
        <f>IF($A$1="Português",A39,(IF($A$1="English",A40,(IF($A$1="Español",A41,(IF($A$1="Français",A42)))))))</f>
        <v xml:space="preserve">Tem por função: Distribuição de material promocional no espaço do stand; Apoio protocolar; Demonstração dos produtos e serviços; Atendimento dos clientes. </v>
      </c>
    </row>
    <row r="39" spans="1:1" s="77" customFormat="1" ht="11.25" x14ac:dyDescent="0.2">
      <c r="A39" s="83" t="s">
        <v>194</v>
      </c>
    </row>
    <row r="40" spans="1:1" s="77" customFormat="1" ht="11.25" x14ac:dyDescent="0.2">
      <c r="A40" s="79" t="s">
        <v>195</v>
      </c>
    </row>
    <row r="41" spans="1:1" s="77" customFormat="1" ht="11.25" x14ac:dyDescent="0.2">
      <c r="A41" s="83" t="s">
        <v>196</v>
      </c>
    </row>
    <row r="42" spans="1:1" s="77" customFormat="1" ht="11.25" x14ac:dyDescent="0.2">
      <c r="A42" s="87" t="s">
        <v>197</v>
      </c>
    </row>
    <row r="43" spans="1:1" s="77" customFormat="1" ht="22.5" x14ac:dyDescent="0.2">
      <c r="A43" s="41" t="str">
        <f>IF($A$1="Português",A44,(IF($A$1="English",A45,(IF($A$1="Español",A46,(IF($A$1="Français",A47)))))))</f>
        <v xml:space="preserve">Horário - Exclusivamente o horário do certame e inclui uma hora de pausa para refeição. 
No primeiro dia de feira, apresentar-se-ão ½ hora antes do início da realização, nos restantes dias, no horário de abertura do certame. </v>
      </c>
    </row>
    <row r="44" spans="1:1" s="77" customFormat="1" ht="22.5" x14ac:dyDescent="0.2">
      <c r="A44" s="83" t="s">
        <v>146</v>
      </c>
    </row>
    <row r="45" spans="1:1" s="77" customFormat="1" ht="22.5" x14ac:dyDescent="0.2">
      <c r="A45" s="79" t="s">
        <v>187</v>
      </c>
    </row>
    <row r="46" spans="1:1" s="77" customFormat="1" ht="22.5" x14ac:dyDescent="0.2">
      <c r="A46" s="83" t="s">
        <v>147</v>
      </c>
    </row>
    <row r="47" spans="1:1" s="77" customFormat="1" ht="22.5" x14ac:dyDescent="0.2">
      <c r="A47" s="93" t="s">
        <v>186</v>
      </c>
    </row>
    <row r="48" spans="1:1" s="77" customFormat="1" ht="11.25" x14ac:dyDescent="0.2">
      <c r="A48" s="41" t="str">
        <f>IF($A$1="Português",A49,(IF($A$1="English",A50,(IF($A$1="Español",A51,(IF($A$1="Français",A52)))))))</f>
        <v>Tem por função garantir a segurança dos produtos expostos no Stand.</v>
      </c>
    </row>
    <row r="49" spans="1:1" s="77" customFormat="1" ht="11.25" x14ac:dyDescent="0.2">
      <c r="A49" s="78" t="s">
        <v>57</v>
      </c>
    </row>
    <row r="50" spans="1:1" s="77" customFormat="1" ht="11.25" x14ac:dyDescent="0.2">
      <c r="A50" s="79" t="s">
        <v>58</v>
      </c>
    </row>
    <row r="51" spans="1:1" s="77" customFormat="1" ht="11.25" x14ac:dyDescent="0.2">
      <c r="A51" s="78" t="s">
        <v>59</v>
      </c>
    </row>
    <row r="52" spans="1:1" s="77" customFormat="1" ht="11.25" x14ac:dyDescent="0.2">
      <c r="A52" s="87" t="s">
        <v>60</v>
      </c>
    </row>
    <row r="53" spans="1:1" s="77" customFormat="1" ht="11.25" x14ac:dyDescent="0.2">
      <c r="A53" s="41" t="str">
        <f>IF($A$1="Português",A54,(IF($A$1="English",A55,(IF($A$1="Español",A56,(IF($A$1="Français",A57)))))))</f>
        <v>Segurança durante o dia - 1 dia de realização da Feira. Segurança durante a Noite - Da hora de encerramento até à hora de realização.</v>
      </c>
    </row>
    <row r="54" spans="1:1" s="77" customFormat="1" ht="11.25" x14ac:dyDescent="0.2">
      <c r="A54" s="78" t="s">
        <v>198</v>
      </c>
    </row>
    <row r="55" spans="1:1" s="77" customFormat="1" ht="11.25" x14ac:dyDescent="0.2">
      <c r="A55" s="79" t="s">
        <v>199</v>
      </c>
    </row>
    <row r="56" spans="1:1" s="77" customFormat="1" ht="11.25" x14ac:dyDescent="0.2">
      <c r="A56" s="78" t="s">
        <v>200</v>
      </c>
    </row>
    <row r="57" spans="1:1" s="77" customFormat="1" ht="11.25" x14ac:dyDescent="0.2">
      <c r="A57" s="87" t="s">
        <v>201</v>
      </c>
    </row>
    <row r="58" spans="1:1" s="77" customFormat="1" ht="33.75" x14ac:dyDescent="0.2">
      <c r="A58" s="41" t="str">
        <f>IF($A$1="Português",A59,(IF($A$1="English",A60,(IF($A$1="Español",A61,(IF($A$1="Français",A62)))))))</f>
        <v>Se pretende efectuar um briefing antes do início do certame, deve mencionar essa necessidade no campo das observações, nesse caso, os seguranças apresentar-se-ão no primeiro dia de feira, ½ hora antes do início da realização. 
Caso contrário, apresentar-se-ão no stand, à hora de abertura do Certame.</v>
      </c>
    </row>
    <row r="59" spans="1:1" s="77" customFormat="1" ht="33.75" x14ac:dyDescent="0.2">
      <c r="A59" s="78" t="s">
        <v>65</v>
      </c>
    </row>
    <row r="60" spans="1:1" s="77" customFormat="1" ht="22.5" x14ac:dyDescent="0.2">
      <c r="A60" s="79" t="s">
        <v>66</v>
      </c>
    </row>
    <row r="61" spans="1:1" s="77" customFormat="1" ht="22.5" x14ac:dyDescent="0.2">
      <c r="A61" s="78" t="s">
        <v>67</v>
      </c>
    </row>
    <row r="62" spans="1:1" s="77" customFormat="1" ht="33.75" x14ac:dyDescent="0.2">
      <c r="A62" s="87" t="s">
        <v>68</v>
      </c>
    </row>
    <row r="63" spans="1:1" s="77" customFormat="1" ht="67.5" x14ac:dyDescent="0.2">
      <c r="A63" s="41" t="str">
        <f>IF($A$1="Português",A64,(IF($A$1="English",A65,(IF($A$1="Español",A66,(IF($A$1="Français",A67)))))))</f>
        <v>• Limpeza antes da abertura do Certame, após o término das montagens no pavilhão (Remoção dos plásticos protectores da alcatifa 
   do stand; Aspiração de alcatifa; Lavagem de pavimentos; Limpeza de mobiliário).
• Limpeza diária até uma hora antes da abertura do Certame (Aspiração de alcatifas e Limpeza de pó).
• Piquete rotativo 2 vezes por dia durante a realização para a recolha de lixos; 
• Limpeza dos cestos de lixo, 
• Pequenas limpezas irregulares em zonas com derrames e a pedido dos expositores, com excepção de aspirações.</v>
      </c>
    </row>
    <row r="64" spans="1:1" s="77" customFormat="1" ht="67.5" x14ac:dyDescent="0.2">
      <c r="A64" s="219" t="s">
        <v>508</v>
      </c>
    </row>
    <row r="65" spans="1:2" s="77" customFormat="1" ht="67.5" x14ac:dyDescent="0.2">
      <c r="A65" s="218" t="s">
        <v>509</v>
      </c>
    </row>
    <row r="66" spans="1:2" s="77" customFormat="1" ht="67.5" x14ac:dyDescent="0.2">
      <c r="A66" s="219" t="s">
        <v>510</v>
      </c>
    </row>
    <row r="67" spans="1:2" s="77" customFormat="1" ht="67.5" x14ac:dyDescent="0.2">
      <c r="A67" s="238" t="s">
        <v>511</v>
      </c>
    </row>
    <row r="68" spans="1:2" s="77" customFormat="1" ht="78.75" x14ac:dyDescent="0.2">
      <c r="A68" s="41" t="str">
        <f>IF($A$1="Português",A69,(IF($A$1="English",A70,(IF($A$1="Español",A71,(IF($A$1="Français",A72)))))))</f>
        <v>• Limpeza de objectos ou produtos expostos; 
• Remoção de materiais e utensílios sobrantes de montagens; 
• Lavagem de alcatifas e remoção de nódoas; 
• Lavagem com meios mecânicos de pavimentos; 
• Tratamento de pavimentos, tais como: Selagens, enceramentos e vitrificações de pavimentos em mármore, lustragens, etc;. 
• Remoção de colas em mobiliário e painéis verticais.  
A limpeza de produtos expostos é sujeita a Orçamento.</v>
      </c>
    </row>
    <row r="69" spans="1:2" s="77" customFormat="1" ht="78.75" x14ac:dyDescent="0.2">
      <c r="A69" s="239" t="s">
        <v>512</v>
      </c>
    </row>
    <row r="70" spans="1:2" s="77" customFormat="1" ht="78.75" x14ac:dyDescent="0.2">
      <c r="A70" s="218" t="s">
        <v>513</v>
      </c>
    </row>
    <row r="71" spans="1:2" s="77" customFormat="1" ht="78.75" x14ac:dyDescent="0.2">
      <c r="A71" s="219" t="s">
        <v>514</v>
      </c>
    </row>
    <row r="72" spans="1:2" s="77" customFormat="1" ht="78.75" x14ac:dyDescent="0.2">
      <c r="A72" s="238" t="s">
        <v>515</v>
      </c>
    </row>
    <row r="73" spans="1:2" s="77" customFormat="1" ht="11.25" x14ac:dyDescent="0.2">
      <c r="A73" s="41" t="str">
        <f>IF($A$1="Português",A74,(IF($A$1="English",A75,(IF($A$1="Español",A76,(IF($A$1="Français",A77)))))))</f>
        <v>O expositor tem direito a um número de lugares de estacionamento gratuito de acordo com a seguinte tabela:</v>
      </c>
      <c r="B73" s="74"/>
    </row>
    <row r="74" spans="1:2" s="77" customFormat="1" ht="11.25" x14ac:dyDescent="0.2">
      <c r="A74" s="199" t="s">
        <v>51</v>
      </c>
      <c r="B74" s="74"/>
    </row>
    <row r="75" spans="1:2" s="77" customFormat="1" ht="11.25" x14ac:dyDescent="0.2">
      <c r="A75" s="200" t="s">
        <v>52</v>
      </c>
      <c r="B75" s="74"/>
    </row>
    <row r="76" spans="1:2" s="77" customFormat="1" ht="11.25" x14ac:dyDescent="0.2">
      <c r="A76" s="201" t="s">
        <v>346</v>
      </c>
      <c r="B76" s="74"/>
    </row>
    <row r="77" spans="1:2" s="77" customFormat="1" ht="11.25" x14ac:dyDescent="0.2">
      <c r="A77" s="89" t="s">
        <v>53</v>
      </c>
      <c r="B77" s="74"/>
    </row>
    <row r="78" spans="1:2" s="77" customFormat="1" ht="45" x14ac:dyDescent="0.2">
      <c r="A78" s="41" t="str">
        <f>IF($A$1="Português",A79,(IF($A$1="English",A80,(IF($A$1="Español",A81,(IF($A$1="Français",A82)))))))</f>
        <v>Os parqueamentos são válidos para o período da Montagem, Realização e Desmontagem das 07H00 às 24H00.
O estacionamento fora destes períodos fica sujeito a custos adicionais conforme tabela de preços de Parque.
Poderá ainda adquirir na caixa manual do Parque, o bilhete diário pelo valor de 10,41€ (PVP), mediante apresentação do cartão de Expositor.   
O estacionamento está limitado a viaturas até 2m de altura.</v>
      </c>
    </row>
    <row r="79" spans="1:2" s="77" customFormat="1" ht="45" x14ac:dyDescent="0.2">
      <c r="A79" s="47" t="s">
        <v>766</v>
      </c>
    </row>
    <row r="80" spans="1:2" s="77" customFormat="1" ht="45" x14ac:dyDescent="0.2">
      <c r="A80" s="90" t="s">
        <v>767</v>
      </c>
    </row>
    <row r="81" spans="1:2" s="77" customFormat="1" ht="45" x14ac:dyDescent="0.2">
      <c r="A81" s="91" t="s">
        <v>768</v>
      </c>
    </row>
    <row r="82" spans="1:2" s="77" customFormat="1" ht="45" x14ac:dyDescent="0.2">
      <c r="A82" s="92" t="s">
        <v>769</v>
      </c>
    </row>
    <row r="83" spans="1:2" s="77" customFormat="1" ht="67.5" x14ac:dyDescent="0.2">
      <c r="A83" s="41" t="str">
        <f>IF($A$1="Português",A84,(IF($A$1="English",A85,(IF($A$1="Español",A86,(IF($A$1="Français",A87)))))))</f>
        <v>A FIL envia os bilhetes de convite, de forma digital, pelo que irá receber um e-mail com um link de acesso à plataforma.
Para enviar os seus bilhetes basta inserir o e-mail dos seus convidados e seleccionar o número que pretende atribuir. 
Pode visualizar o estado dos bilhetes emitidos e aceites em tempo real.
Os seus convidados têm que imprimir o bilhete e recortar pela área indicada, ficando automaticamente credenciados na feira.
Após a data limite, ÚLTIMO DIA DE MONTAGEM, não será possível requisitar mais bilhetes pelo que na eventualidade do expositor necessitar de bilhetes adicionais terá de adquirir ao preço de bilheteira.  
Na eventualidade da FIL disponibilizar o Serviço de Impressão dos convites, os mesmos terão um preço unitário de 0,25 € + IVA.</v>
      </c>
      <c r="B83" s="74"/>
    </row>
    <row r="84" spans="1:2" s="77" customFormat="1" ht="67.5" x14ac:dyDescent="0.2">
      <c r="A84" s="83" t="s">
        <v>342</v>
      </c>
      <c r="B84" s="74"/>
    </row>
    <row r="85" spans="1:2" s="77" customFormat="1" ht="67.5" x14ac:dyDescent="0.2">
      <c r="A85" s="79" t="s">
        <v>343</v>
      </c>
      <c r="B85" s="74"/>
    </row>
    <row r="86" spans="1:2" s="77" customFormat="1" ht="67.5" x14ac:dyDescent="0.2">
      <c r="A86" s="83" t="s">
        <v>344</v>
      </c>
      <c r="B86" s="74"/>
    </row>
    <row r="87" spans="1:2" s="77" customFormat="1" ht="67.5" x14ac:dyDescent="0.2">
      <c r="A87" s="88" t="s">
        <v>345</v>
      </c>
      <c r="B87" s="74"/>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Serviços</vt:lpstr>
      <vt:lpstr>Ler+</vt:lpstr>
      <vt:lpstr>T1</vt:lpstr>
      <vt:lpstr>T2</vt:lpstr>
      <vt:lpstr>L1</vt:lpstr>
      <vt:lpstr>L2</vt:lpstr>
      <vt:lpstr>Serviços!Print_Area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Olga Guido</cp:lastModifiedBy>
  <cp:lastPrinted>2024-07-17T11:14:16Z</cp:lastPrinted>
  <dcterms:created xsi:type="dcterms:W3CDTF">2010-07-14T14:04:12Z</dcterms:created>
  <dcterms:modified xsi:type="dcterms:W3CDTF">2024-07-18T15:49:06Z</dcterms:modified>
</cp:coreProperties>
</file>