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eLivro" defaultThemeVersion="124226"/>
  <mc:AlternateContent xmlns:mc="http://schemas.openxmlformats.org/markup-compatibility/2006">
    <mc:Choice Requires="x15">
      <x15ac:absPath xmlns:x15ac="http://schemas.microsoft.com/office/spreadsheetml/2010/11/ac" url="W:\Loja\2024\OMD'2024\02_Info Geral\"/>
    </mc:Choice>
  </mc:AlternateContent>
  <xr:revisionPtr revIDLastSave="0" documentId="8_{B80828BE-C0B7-4BD7-83CA-DEFC6E9B229D}" xr6:coauthVersionLast="47" xr6:coauthVersionMax="47" xr10:uidLastSave="{00000000-0000-0000-0000-000000000000}"/>
  <workbookProtection workbookAlgorithmName="SHA-512" workbookHashValue="4gAAHmsJKYlXC4672AydqxKNXOd9NVJqitwzHkMI6tFrvgwhBlpJ+1iUq3UMpq+X8kMdfXx40OodG2eWI9Gq9w==" workbookSaltValue="2cKNjna5rdmxC+CIj3zlpA==" workbookSpinCount="100000" lockStructure="1"/>
  <bookViews>
    <workbookView xWindow="-104" yWindow="-104" windowWidth="19561" windowHeight="11705" tabRatio="538" xr2:uid="{AB8BC86C-CE0B-4FCA-9FCB-5502E89A518A}"/>
  </bookViews>
  <sheets>
    <sheet name="Stand_R" sheetId="1" r:id="rId1"/>
    <sheet name="Stand" sheetId="9" r:id="rId2"/>
    <sheet name="T1" sheetId="7" state="hidden" r:id="rId3"/>
    <sheet name="T2" sheetId="5" state="hidden" r:id="rId4"/>
    <sheet name="S1" sheetId="8" state="hidden" r:id="rId5"/>
  </sheets>
  <definedNames>
    <definedName name="English">#REF!</definedName>
    <definedName name="Español">#REF!</definedName>
    <definedName name="Français">#REF!</definedName>
    <definedName name="Português">#REF!</definedName>
    <definedName name="_xlnm.Print_Area" localSheetId="0">Stand_R!$A$1:$S$101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0" i="1" l="1"/>
  <c r="AC13" i="1" s="1"/>
  <c r="AC25" i="1"/>
  <c r="AC24" i="1"/>
  <c r="AC23" i="1"/>
  <c r="AC22" i="1"/>
  <c r="AC21" i="1"/>
  <c r="AC14" i="1" s="1"/>
  <c r="W17" i="1"/>
  <c r="AD23" i="1" l="1"/>
  <c r="O27" i="1" s="1"/>
  <c r="A1" i="7"/>
  <c r="F31" i="7" s="1"/>
  <c r="F82" i="1" s="1"/>
  <c r="AC15" i="1"/>
  <c r="AC16" i="1"/>
  <c r="AC17" i="1"/>
  <c r="V26" i="1"/>
  <c r="V27" i="1"/>
  <c r="V28" i="1"/>
  <c r="V29" i="1"/>
  <c r="X23" i="1"/>
  <c r="L65" i="1" s="1"/>
  <c r="W23" i="1"/>
  <c r="Q65" i="1" s="1"/>
  <c r="V30" i="1"/>
  <c r="AB18" i="1"/>
  <c r="V9" i="1" s="1"/>
  <c r="W11" i="1"/>
  <c r="Q37" i="1"/>
  <c r="Q39" i="1"/>
  <c r="Q41" i="1"/>
  <c r="Q43" i="1"/>
  <c r="Q45" i="1"/>
  <c r="Q47" i="1"/>
  <c r="Q57" i="1"/>
  <c r="Q59" i="1"/>
  <c r="Q61" i="1"/>
  <c r="Q63" i="1"/>
  <c r="Q71" i="1"/>
  <c r="Q73" i="1"/>
  <c r="Q75" i="1"/>
  <c r="A1" i="5"/>
  <c r="A58" i="5" s="1"/>
  <c r="E91" i="1" s="1"/>
  <c r="Z3" i="1"/>
  <c r="B12" i="7"/>
  <c r="AB1" i="1" s="1"/>
  <c r="AD3" i="1"/>
  <c r="M25" i="1" s="1"/>
  <c r="Q25" i="1" s="1"/>
  <c r="AC3" i="1"/>
  <c r="P80" i="1" s="1"/>
  <c r="C8" i="7"/>
  <c r="K4" i="1" s="1"/>
  <c r="J34" i="1"/>
  <c r="AB5" i="1"/>
  <c r="AB4" i="1"/>
  <c r="AD18" i="1"/>
  <c r="J9" i="1" s="1"/>
  <c r="AD2"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AB13" i="1"/>
  <c r="H22" i="1" s="1"/>
  <c r="C13" i="7"/>
  <c r="C11" i="7"/>
  <c r="C10" i="7"/>
  <c r="C7" i="7"/>
  <c r="C6" i="7"/>
  <c r="C5" i="7"/>
  <c r="C4" i="7"/>
  <c r="J61" i="9"/>
  <c r="J49" i="9"/>
  <c r="U1" i="1"/>
  <c r="P21" i="1" s="1"/>
  <c r="T32" i="1"/>
  <c r="T33" i="1"/>
  <c r="N83" i="1"/>
  <c r="N82" i="1"/>
  <c r="N87" i="1"/>
  <c r="W10" i="1"/>
  <c r="G52" i="1"/>
  <c r="X17" i="1"/>
  <c r="AB23" i="1"/>
  <c r="J38" i="9"/>
  <c r="J26" i="9"/>
  <c r="J15" i="9"/>
  <c r="A1" i="8"/>
  <c r="C16" i="8" s="1"/>
  <c r="AD13" i="1"/>
  <c r="W9" i="1" s="1"/>
  <c r="J87" i="9"/>
  <c r="J74" i="9"/>
  <c r="W12" i="1"/>
  <c r="J126" i="9"/>
  <c r="J113" i="9"/>
  <c r="J100" i="9"/>
  <c r="N27" i="1"/>
  <c r="T35" i="1" s="1"/>
  <c r="L22" i="1"/>
  <c r="V7" i="1"/>
  <c r="V6" i="1"/>
  <c r="T30" i="1"/>
  <c r="A3" i="5" l="1"/>
  <c r="A6" i="1" s="1"/>
  <c r="E6" i="8"/>
  <c r="F127" i="9" s="1"/>
  <c r="V2" i="1"/>
  <c r="G16" i="8"/>
  <c r="K100" i="9" s="1"/>
  <c r="A34" i="8"/>
  <c r="F17" i="9" s="1"/>
  <c r="I26" i="1"/>
  <c r="O23" i="1"/>
  <c r="G41" i="8"/>
  <c r="F59" i="9" s="1"/>
  <c r="A38" i="5"/>
  <c r="F41" i="7"/>
  <c r="F83" i="1" s="1"/>
  <c r="F36" i="7"/>
  <c r="J82" i="1" s="1"/>
  <c r="E10" i="9"/>
  <c r="V5" i="1"/>
  <c r="V3" i="1"/>
  <c r="V4" i="1"/>
  <c r="N31" i="7"/>
  <c r="A32" i="7"/>
  <c r="B10" i="1" s="1"/>
  <c r="N1" i="7"/>
  <c r="C37" i="1" s="1"/>
  <c r="F1" i="7"/>
  <c r="A2" i="1" s="1"/>
  <c r="L36" i="7"/>
  <c r="C75" i="1" s="1"/>
  <c r="L1" i="7"/>
  <c r="C65" i="1" s="1"/>
  <c r="B27" i="7"/>
  <c r="N57" i="1" s="1"/>
  <c r="F69" i="9"/>
  <c r="F121" i="9"/>
  <c r="F57" i="9"/>
  <c r="I44" i="9"/>
  <c r="I20" i="9"/>
  <c r="F95" i="9"/>
  <c r="F82" i="9"/>
  <c r="I45" i="9"/>
  <c r="I34" i="9"/>
  <c r="I21" i="9"/>
  <c r="I33" i="9"/>
  <c r="I43" i="9"/>
  <c r="F134" i="9"/>
  <c r="I32" i="9"/>
  <c r="F108" i="9"/>
  <c r="I22" i="9"/>
  <c r="G6" i="8"/>
  <c r="L21" i="7"/>
  <c r="C21" i="1" s="1"/>
  <c r="A29" i="8"/>
  <c r="C36" i="8"/>
  <c r="K16" i="9" s="1"/>
  <c r="E31" i="8"/>
  <c r="F97" i="9" s="1"/>
  <c r="C26" i="8"/>
  <c r="F106" i="9" s="1"/>
  <c r="A14" i="8"/>
  <c r="C17" i="9" s="1"/>
  <c r="G26" i="8"/>
  <c r="F70" i="9" s="1"/>
  <c r="E11" i="8"/>
  <c r="G1" i="8"/>
  <c r="F28" i="9" s="1"/>
  <c r="E1" i="8"/>
  <c r="A4" i="8"/>
  <c r="E19" i="9" s="1"/>
  <c r="C6" i="8"/>
  <c r="A39" i="8"/>
  <c r="A19" i="8"/>
  <c r="G21" i="8"/>
  <c r="E16" i="8"/>
  <c r="G36" i="8"/>
  <c r="C21" i="8"/>
  <c r="A24" i="8"/>
  <c r="C11" i="8"/>
  <c r="G11" i="8"/>
  <c r="F110" i="9" s="1"/>
  <c r="G31" i="8"/>
  <c r="A9" i="8"/>
  <c r="C1" i="8"/>
  <c r="B37" i="7"/>
  <c r="L34" i="1" s="1"/>
  <c r="F26" i="7"/>
  <c r="C12" i="1" s="1"/>
  <c r="J6" i="7"/>
  <c r="F31" i="1" s="1"/>
  <c r="F6" i="7"/>
  <c r="V15" i="1" s="1"/>
  <c r="N36" i="7"/>
  <c r="C45" i="1" s="1"/>
  <c r="A17" i="7"/>
  <c r="A5" i="1" s="1"/>
  <c r="L26" i="7"/>
  <c r="L6" i="7"/>
  <c r="B22" i="7"/>
  <c r="J31" i="7"/>
  <c r="F46" i="7"/>
  <c r="M80" i="1" s="1"/>
  <c r="N21" i="7"/>
  <c r="J26" i="7"/>
  <c r="C17" i="7"/>
  <c r="C11" i="1" s="1"/>
  <c r="A22" i="7"/>
  <c r="N16" i="7"/>
  <c r="F21" i="7"/>
  <c r="J16" i="7"/>
  <c r="C31" i="1" s="1"/>
  <c r="C26" i="7"/>
  <c r="C13" i="1" s="1"/>
  <c r="F16" i="7"/>
  <c r="M81" i="1" s="1"/>
  <c r="J11" i="7"/>
  <c r="C27" i="1" s="1"/>
  <c r="J1" i="7"/>
  <c r="C56" i="1" s="1"/>
  <c r="F11" i="7"/>
  <c r="A27" i="7"/>
  <c r="C98" i="1" s="1"/>
  <c r="C31" i="7"/>
  <c r="A4" i="1" s="1"/>
  <c r="N11" i="7"/>
  <c r="C43" i="1" s="1"/>
  <c r="C22" i="7"/>
  <c r="C95" i="1" s="1"/>
  <c r="N26" i="7"/>
  <c r="C73" i="1" s="1"/>
  <c r="L31" i="7"/>
  <c r="C25" i="1" s="1"/>
  <c r="N6" i="7"/>
  <c r="L16" i="7"/>
  <c r="L11" i="7"/>
  <c r="J21" i="7"/>
  <c r="B17" i="7"/>
  <c r="N95" i="1" s="1"/>
  <c r="C36" i="7"/>
  <c r="C87" i="1" s="1"/>
  <c r="C31" i="8"/>
  <c r="E21" i="8"/>
  <c r="F104" i="9" s="1"/>
  <c r="A73" i="5"/>
  <c r="E34" i="1" s="1"/>
  <c r="A68" i="5"/>
  <c r="C32" i="1" s="1"/>
  <c r="A63" i="5"/>
  <c r="C19" i="1" s="1"/>
  <c r="A23" i="5"/>
  <c r="C15" i="1" s="1"/>
  <c r="A8" i="5"/>
  <c r="C7" i="1" s="1"/>
  <c r="A18" i="5"/>
  <c r="T26" i="1" s="1"/>
  <c r="C23" i="1" s="1"/>
  <c r="A33" i="5"/>
  <c r="T29" i="1" s="1"/>
  <c r="A28" i="5"/>
  <c r="T27" i="1" s="1"/>
  <c r="T28" i="1" s="1"/>
  <c r="A13" i="5"/>
  <c r="T25" i="1" s="1"/>
  <c r="A43" i="5"/>
  <c r="E87" i="1" s="1"/>
  <c r="A48" i="5"/>
  <c r="C11" i="9" s="1"/>
  <c r="A53" i="5"/>
  <c r="C7" i="9" s="1"/>
  <c r="J36" i="7"/>
  <c r="V13" i="1" s="1"/>
  <c r="D49" i="9" s="1"/>
  <c r="E26" i="8"/>
  <c r="B32" i="7"/>
  <c r="Q24" i="1" s="1"/>
  <c r="J41" i="7"/>
  <c r="V14" i="1" s="1"/>
  <c r="D61" i="9" s="1"/>
  <c r="W1" i="1"/>
  <c r="Q21" i="1" s="1"/>
  <c r="Q79" i="1" s="1"/>
  <c r="Q80" i="1" s="1"/>
  <c r="Q81" i="1" s="1"/>
  <c r="Q82" i="1" s="1"/>
  <c r="Q83" i="1" s="1"/>
  <c r="X1" i="1"/>
  <c r="K21" i="1" s="1"/>
  <c r="H10" i="9"/>
  <c r="Y2" i="1"/>
  <c r="AC18" i="1"/>
  <c r="N41" i="1" l="1"/>
  <c r="F40" i="9"/>
  <c r="F64" i="9"/>
  <c r="F90" i="9"/>
  <c r="F62" i="9"/>
  <c r="C64" i="9"/>
  <c r="F75" i="9"/>
  <c r="F88" i="9"/>
  <c r="F114" i="9"/>
  <c r="C129" i="9"/>
  <c r="F137" i="9"/>
  <c r="F101" i="9"/>
  <c r="N59" i="1"/>
  <c r="F50" i="9"/>
  <c r="C28" i="1"/>
  <c r="N61" i="1"/>
  <c r="F72" i="9"/>
  <c r="F124" i="9"/>
  <c r="K126" i="9"/>
  <c r="F103" i="9"/>
  <c r="F77" i="9"/>
  <c r="F119" i="9"/>
  <c r="D74" i="9"/>
  <c r="F80" i="9"/>
  <c r="F55" i="9"/>
  <c r="F98" i="9"/>
  <c r="F111" i="9"/>
  <c r="K113" i="9"/>
  <c r="F116" i="9"/>
  <c r="F29" i="9"/>
  <c r="F52" i="9"/>
  <c r="F129" i="9"/>
  <c r="F85" i="9"/>
  <c r="K87" i="9"/>
  <c r="E132" i="9"/>
  <c r="E57" i="9"/>
  <c r="Q56" i="1"/>
  <c r="N37" i="1"/>
  <c r="G152" i="9"/>
  <c r="C63" i="1"/>
  <c r="E72" i="9"/>
  <c r="E105" i="9"/>
  <c r="E67" i="9"/>
  <c r="N63" i="1"/>
  <c r="E107" i="9"/>
  <c r="E128" i="9"/>
  <c r="G56" i="1"/>
  <c r="F83" i="9"/>
  <c r="E85" i="9"/>
  <c r="E133" i="9"/>
  <c r="E55" i="9"/>
  <c r="K50" i="9"/>
  <c r="C39" i="1"/>
  <c r="N39" i="1"/>
  <c r="N45" i="1"/>
  <c r="E68" i="9"/>
  <c r="F93" i="9"/>
  <c r="E92" i="9"/>
  <c r="C103" i="9"/>
  <c r="N43" i="1"/>
  <c r="E118" i="9"/>
  <c r="E109" i="9"/>
  <c r="E54" i="9"/>
  <c r="E94" i="9"/>
  <c r="E123" i="9"/>
  <c r="E81" i="9"/>
  <c r="E30" i="9"/>
  <c r="K75" i="9"/>
  <c r="K27" i="9"/>
  <c r="N47" i="1"/>
  <c r="N71" i="1"/>
  <c r="N73" i="1"/>
  <c r="N75" i="1"/>
  <c r="E119" i="9"/>
  <c r="E59" i="9"/>
  <c r="E80" i="9"/>
  <c r="E137" i="9"/>
  <c r="E84" i="9"/>
  <c r="E66" i="9"/>
  <c r="E106" i="9"/>
  <c r="E89" i="9"/>
  <c r="E58" i="9"/>
  <c r="E42" i="9"/>
  <c r="E96" i="9"/>
  <c r="E135" i="9"/>
  <c r="E83" i="9"/>
  <c r="E41" i="9"/>
  <c r="H140" i="9"/>
  <c r="E98" i="9"/>
  <c r="E95" i="9"/>
  <c r="K39" i="9"/>
  <c r="K62" i="9"/>
  <c r="E120" i="9"/>
  <c r="E102" i="9"/>
  <c r="E70" i="9"/>
  <c r="E111" i="9"/>
  <c r="E97" i="9"/>
  <c r="E31" i="9"/>
  <c r="E131" i="9"/>
  <c r="E124" i="9"/>
  <c r="E82" i="9"/>
  <c r="C41" i="1"/>
  <c r="C47" i="1"/>
  <c r="J143" i="9"/>
  <c r="C59" i="1"/>
  <c r="F135" i="9"/>
  <c r="F96" i="9"/>
  <c r="F109" i="9"/>
  <c r="F122" i="9"/>
  <c r="F27" i="9"/>
  <c r="F16" i="9"/>
  <c r="C40" i="9"/>
  <c r="C52" i="1"/>
  <c r="C57" i="1"/>
  <c r="D143" i="9"/>
  <c r="J147" i="9"/>
  <c r="C71" i="1"/>
  <c r="C61" i="1"/>
  <c r="D147" i="9"/>
  <c r="M56" i="1"/>
  <c r="M24" i="1"/>
  <c r="D47" i="9"/>
  <c r="D24" i="9"/>
  <c r="D36" i="9"/>
  <c r="L98" i="9"/>
  <c r="L111" i="9"/>
  <c r="L137" i="9"/>
  <c r="L59" i="9"/>
  <c r="L72" i="9"/>
  <c r="L85" i="9"/>
  <c r="L124" i="9"/>
  <c r="F67" i="9"/>
  <c r="F132" i="9"/>
  <c r="C58" i="9"/>
  <c r="C70" i="9"/>
  <c r="C122" i="9"/>
  <c r="C135" i="9"/>
  <c r="C83" i="9"/>
  <c r="C24" i="9"/>
  <c r="C47" i="9"/>
  <c r="C96" i="9"/>
  <c r="C36" i="9"/>
  <c r="C109" i="9"/>
  <c r="F65" i="9"/>
  <c r="F91" i="9"/>
  <c r="F78" i="9"/>
  <c r="C118" i="9"/>
  <c r="C105" i="9"/>
  <c r="C131" i="9"/>
  <c r="C92" i="9"/>
  <c r="C66" i="9"/>
  <c r="C54" i="9"/>
  <c r="C79" i="9"/>
  <c r="C41" i="9"/>
  <c r="C18" i="9"/>
  <c r="C30" i="9"/>
  <c r="C52" i="9"/>
  <c r="F117" i="9"/>
  <c r="F130" i="9"/>
  <c r="F136" i="9"/>
  <c r="F123" i="9"/>
  <c r="D20" i="9"/>
  <c r="D32" i="9"/>
  <c r="D43" i="9"/>
  <c r="F68" i="9"/>
  <c r="G43" i="9"/>
  <c r="G22" i="9"/>
  <c r="F120" i="9"/>
  <c r="G45" i="9"/>
  <c r="G44" i="9"/>
  <c r="G20" i="9"/>
  <c r="F107" i="9"/>
  <c r="G34" i="9"/>
  <c r="G32" i="9"/>
  <c r="F94" i="9"/>
  <c r="G33" i="9"/>
  <c r="F133" i="9"/>
  <c r="F81" i="9"/>
  <c r="G21" i="9"/>
  <c r="F56" i="9"/>
  <c r="F66" i="9"/>
  <c r="F41" i="9"/>
  <c r="F54" i="9"/>
  <c r="F118" i="9"/>
  <c r="F18" i="9"/>
  <c r="F105" i="9"/>
  <c r="F131" i="9"/>
  <c r="F79" i="9"/>
  <c r="F30" i="9"/>
  <c r="F92" i="9"/>
  <c r="D23" i="9"/>
  <c r="D35" i="9"/>
  <c r="D46" i="9"/>
  <c r="F102" i="9"/>
  <c r="F76" i="9"/>
  <c r="F63" i="9"/>
  <c r="F128" i="9"/>
  <c r="F51" i="9"/>
  <c r="F115" i="9"/>
  <c r="F89" i="9"/>
  <c r="F19" i="9"/>
  <c r="F31" i="9"/>
  <c r="F42" i="9"/>
  <c r="C90" i="9"/>
  <c r="C77" i="9"/>
  <c r="F53" i="9"/>
  <c r="C116" i="9"/>
  <c r="C29" i="9"/>
  <c r="C140" i="9"/>
  <c r="F39" i="9"/>
  <c r="V16" i="1"/>
  <c r="D87" i="9"/>
  <c r="C62" i="9"/>
  <c r="C75" i="9"/>
  <c r="C88" i="9"/>
  <c r="C39" i="9"/>
  <c r="C114" i="9"/>
  <c r="C27" i="9"/>
  <c r="C101" i="9"/>
  <c r="C16" i="9"/>
  <c r="C127" i="9"/>
  <c r="C50" i="9"/>
  <c r="C120" i="9"/>
  <c r="C56" i="9"/>
  <c r="C81" i="9"/>
  <c r="C107" i="9"/>
  <c r="C20" i="9"/>
  <c r="C43" i="9"/>
  <c r="C32" i="9"/>
  <c r="C94" i="9"/>
  <c r="C68" i="9"/>
  <c r="C133" i="9"/>
  <c r="K61" i="9"/>
  <c r="K74" i="9"/>
  <c r="E71" i="9"/>
  <c r="E63" i="9"/>
  <c r="E136" i="9"/>
  <c r="E115" i="9"/>
  <c r="E18" i="9"/>
  <c r="E69" i="9"/>
  <c r="E121" i="9"/>
  <c r="E76" i="9"/>
  <c r="E110" i="9"/>
  <c r="E56" i="9"/>
  <c r="E51" i="9"/>
  <c r="E122" i="9"/>
  <c r="E79" i="9"/>
  <c r="E93" i="9"/>
  <c r="E134" i="9"/>
  <c r="E108" i="9"/>
  <c r="F71" i="9"/>
  <c r="F58" i="9"/>
  <c r="F84" i="9"/>
</calcChain>
</file>

<file path=xl/sharedStrings.xml><?xml version="1.0" encoding="utf-8"?>
<sst xmlns="http://schemas.openxmlformats.org/spreadsheetml/2006/main" count="663" uniqueCount="519">
  <si>
    <t>Nº Contribuinte:</t>
  </si>
  <si>
    <t>unid.</t>
  </si>
  <si>
    <t>400 476</t>
  </si>
  <si>
    <t>Assinatura:</t>
  </si>
  <si>
    <t>Data:</t>
  </si>
  <si>
    <t>Euro</t>
  </si>
  <si>
    <t>Valor</t>
  </si>
  <si>
    <t>Quant.</t>
  </si>
  <si>
    <t>Campos Obrigatórios</t>
  </si>
  <si>
    <t>Required Fields</t>
  </si>
  <si>
    <t>Campos Obligatórios</t>
  </si>
  <si>
    <t>Date:</t>
  </si>
  <si>
    <t>Fecha:</t>
  </si>
  <si>
    <t>NIF:</t>
  </si>
  <si>
    <t>Signature:</t>
  </si>
  <si>
    <t>Firma:</t>
  </si>
  <si>
    <t>Português</t>
  </si>
  <si>
    <t>English</t>
  </si>
  <si>
    <t>Español</t>
  </si>
  <si>
    <t>unit</t>
  </si>
  <si>
    <t>Cost</t>
  </si>
  <si>
    <t>Qty</t>
  </si>
  <si>
    <t>Cant.</t>
  </si>
  <si>
    <t>*</t>
  </si>
  <si>
    <t>T: 00-351-21-892 13 93</t>
  </si>
  <si>
    <t>Français</t>
  </si>
  <si>
    <t>Nº Contribuable:</t>
  </si>
  <si>
    <t>Coût</t>
  </si>
  <si>
    <t>Qté</t>
  </si>
  <si>
    <t>VAT Number:</t>
  </si>
  <si>
    <t>m2</t>
  </si>
  <si>
    <t>m3</t>
  </si>
  <si>
    <t>NAME TO FIGURE ON STAND</t>
  </si>
  <si>
    <t>NOMBRE A FIGURAR EN EL STAND</t>
  </si>
  <si>
    <t>NOM FIGURE SUR STAND</t>
  </si>
  <si>
    <t>407 890</t>
  </si>
  <si>
    <t>TIPO 1</t>
  </si>
  <si>
    <t>407 891</t>
  </si>
  <si>
    <t>TIPO 2</t>
  </si>
  <si>
    <t>REQUINTE</t>
  </si>
  <si>
    <t>409 201</t>
  </si>
  <si>
    <t>409 202</t>
  </si>
  <si>
    <t>409 203</t>
  </si>
  <si>
    <t>409 204</t>
  </si>
  <si>
    <t>Mais de 36 m2:  a analisar</t>
  </si>
  <si>
    <t>Estrutura cubo em aglomerado de madeira</t>
  </si>
  <si>
    <t>Cube structure Chipboard</t>
  </si>
  <si>
    <t>Más de 36 m2:  a analizar</t>
  </si>
  <si>
    <t>Plus de 36 m2:  a analyser</t>
  </si>
  <si>
    <t>Structure Cube aggloméré</t>
  </si>
  <si>
    <t>Estrutura:</t>
  </si>
  <si>
    <t>Structure:</t>
  </si>
  <si>
    <t>Estructura:</t>
  </si>
  <si>
    <t>Pavimento:</t>
  </si>
  <si>
    <t>Balcão curvo com 1 m de altura e prateleira interior na mesma estrutura do stand</t>
  </si>
  <si>
    <t>Floor:</t>
  </si>
  <si>
    <t>Curved counter one meter high and interior shelving unit within the booth</t>
  </si>
  <si>
    <t>Étage:</t>
  </si>
  <si>
    <t>Mostrador curvo con 1 m de altura y balda interior en la mesma estructura del stand</t>
  </si>
  <si>
    <t>Compteur courbe avec 1 m et haute étagère intérieure dans la même structure de stand</t>
  </si>
  <si>
    <t>Electricidade:</t>
  </si>
  <si>
    <t>Electrical:</t>
  </si>
  <si>
    <t>Electricidad:</t>
  </si>
  <si>
    <t>Électricité:</t>
  </si>
  <si>
    <t>Mobiliário:</t>
  </si>
  <si>
    <t>Furniture:</t>
  </si>
  <si>
    <t>Meubles:</t>
  </si>
  <si>
    <t>Grafismo:</t>
  </si>
  <si>
    <t>Graphics:</t>
  </si>
  <si>
    <t>STANDS</t>
  </si>
  <si>
    <t>TIPO  1</t>
  </si>
  <si>
    <t xml:space="preserve">● </t>
  </si>
  <si>
    <t>TIPO  2</t>
  </si>
  <si>
    <t>Cor da Alcatifa:</t>
  </si>
  <si>
    <t>Color de la Moqueta:</t>
  </si>
  <si>
    <t>Couleur Moquette:</t>
  </si>
  <si>
    <t>para:</t>
  </si>
  <si>
    <t>to:</t>
  </si>
  <si>
    <t>a:</t>
  </si>
  <si>
    <t>à:</t>
  </si>
  <si>
    <t>407 912</t>
  </si>
  <si>
    <t>410 222</t>
  </si>
  <si>
    <t xml:space="preserve">As imagens devem ser enviadas até   </t>
  </si>
  <si>
    <t xml:space="preserve">Les images doivent être envoyées jusqu'au   </t>
  </si>
  <si>
    <t xml:space="preserve">The images must be sent until   </t>
  </si>
  <si>
    <t xml:space="preserve">Las imágenes deben ser enviadas hasta el   </t>
  </si>
  <si>
    <t>Prazo de Inscrição:</t>
  </si>
  <si>
    <t>Deadline:</t>
  </si>
  <si>
    <t>Fecha Límite:</t>
  </si>
  <si>
    <t>Date Limite:</t>
  </si>
  <si>
    <r>
      <t>(</t>
    </r>
    <r>
      <rPr>
        <sz val="9"/>
        <color indexed="56"/>
        <rFont val="Calibri"/>
        <family val="2"/>
      </rPr>
      <t>Ø</t>
    </r>
    <r>
      <rPr>
        <sz val="8"/>
        <color indexed="56"/>
        <rFont val="Calibri"/>
        <family val="2"/>
      </rPr>
      <t xml:space="preserve"> 0,80 x 0,70)</t>
    </r>
  </si>
  <si>
    <t>Geral</t>
  </si>
  <si>
    <t>409 568</t>
  </si>
  <si>
    <t>SERVIÇOS FIL</t>
  </si>
  <si>
    <t>FIL SERVICES</t>
  </si>
  <si>
    <t>SERVICIOS FIL</t>
  </si>
  <si>
    <t>SERVICES FIL</t>
  </si>
  <si>
    <t>Language / Idioma / Idiome</t>
  </si>
  <si>
    <t>NOME A FIGURAR NO STAND</t>
  </si>
  <si>
    <t>VERMELHO</t>
  </si>
  <si>
    <t>VERDE</t>
  </si>
  <si>
    <t>AZUL</t>
  </si>
  <si>
    <t>CINZA</t>
  </si>
  <si>
    <t>RED</t>
  </si>
  <si>
    <t>GREEN</t>
  </si>
  <si>
    <t>BLUE</t>
  </si>
  <si>
    <t>GREY</t>
  </si>
  <si>
    <t>ROJO</t>
  </si>
  <si>
    <t>GRIS</t>
  </si>
  <si>
    <t>ROUGE</t>
  </si>
  <si>
    <t>VERT</t>
  </si>
  <si>
    <t>BLEU</t>
  </si>
  <si>
    <t>Campo Obrigatório</t>
  </si>
  <si>
    <t>Required Field</t>
  </si>
  <si>
    <t>servifil@ccl.fil.pt</t>
  </si>
  <si>
    <t>●</t>
  </si>
  <si>
    <t>Nome da Empresa Expositora:</t>
  </si>
  <si>
    <t>Company Name Exhibitor:</t>
  </si>
  <si>
    <t>Nom de l'Entreprise Exposant:</t>
  </si>
  <si>
    <t>Champs Obligatoires</t>
  </si>
  <si>
    <t>Champ Obligatoire</t>
  </si>
  <si>
    <t>Nombre de Empresa Expositora:</t>
  </si>
  <si>
    <t>◄</t>
  </si>
  <si>
    <t>Se requisitar Stand à FIL e não preencher este campo, será colocado na pala do Stand o nome da inscrição (letra Arial Bold)</t>
  </si>
  <si>
    <t>If request Stand to FIL and do not fill this field, we will place the name of the registration on the front of the Stand (Arial Bold font)</t>
  </si>
  <si>
    <t>Si solicita Stand de FIL  y no rellena este campo, colocaremos en el frontis del Stand el nombre de la inscripción (letra Arial Bold)</t>
  </si>
  <si>
    <t>Si vous demandez Stand FIL et pas remplir ce champ, sera mis sur le front du Stand le nom de l'inscription (lettre Arial Bold)</t>
  </si>
  <si>
    <t>Carpet colors:</t>
  </si>
  <si>
    <t>TIPO  3</t>
  </si>
  <si>
    <t>TIPO 3</t>
  </si>
  <si>
    <t>410 550</t>
  </si>
  <si>
    <t>Campo Obligatorio</t>
  </si>
  <si>
    <t>NÃO</t>
  </si>
  <si>
    <t>NO</t>
  </si>
  <si>
    <t xml:space="preserve">Estructura cubo en aglomerado de madera </t>
  </si>
  <si>
    <t>Alcatifa cor Cinza</t>
  </si>
  <si>
    <t>Moqueta color Gris</t>
  </si>
  <si>
    <t>Moquette couleur Grise</t>
  </si>
  <si>
    <t>Gray color Carpet</t>
  </si>
  <si>
    <t>La reducción o eliminación de elementos que constituyan la estructura del stand, no implica una reducción de costes.
Todo el material utilizado en el stand, es alquilado, por lo que cualquier daño provocado el expositor tendrá que asumir los costes.</t>
  </si>
  <si>
    <t>Cadeira em PVC branca e pés cinza</t>
  </si>
  <si>
    <t>PVC white chair and feet gray</t>
  </si>
  <si>
    <t>Silla en PVC blanca y Pies Gris</t>
  </si>
  <si>
    <t xml:space="preserve">Chaise en  PVC blanc et pieds gris </t>
  </si>
  <si>
    <t xml:space="preserve">Mesa redonda branca </t>
  </si>
  <si>
    <t xml:space="preserve">Round table white </t>
  </si>
  <si>
    <t xml:space="preserve">Mesa redonda blanca </t>
  </si>
  <si>
    <t>Table ronde blanc</t>
  </si>
  <si>
    <t>Iluminação e Energia 220v / 380v - consumo total necessário</t>
  </si>
  <si>
    <t>Lighting and Power 220v / 380v - total consumption necessary</t>
  </si>
  <si>
    <t>Iluminación y Energía 220v / 380v - consumo total necesario</t>
  </si>
  <si>
    <t>Eclairage et Energie 220v / 380v - consommation total necessaire</t>
  </si>
  <si>
    <t>Torre de Iluminação (sem projectores) 2,50m alt.</t>
  </si>
  <si>
    <t>Illumination Tower (without projectors) 2,50m height</t>
  </si>
  <si>
    <t>Torre de Iluminación (sin focos) 2,50m alt.</t>
  </si>
  <si>
    <t>Tour d'Eclairege  (pas de projecteurs) 2,50m hauteur</t>
  </si>
  <si>
    <t>NON</t>
  </si>
  <si>
    <t>Restante pagamento até:</t>
  </si>
  <si>
    <t>Remaining payment until:</t>
  </si>
  <si>
    <t>Restant paiement jusqu'à:</t>
  </si>
  <si>
    <t>Pagamento a favor de:    LISBOA-FEIRAS CONGRESSOS E EVENTOS   (referência)</t>
  </si>
  <si>
    <t>Payment in favor of:    LISBOA-FEIRAS CONGRESSOS E EVENTOS   (reference)</t>
  </si>
  <si>
    <t>Pago a favor de:    LISBOA-FEIRAS CONGRESSOS E EVENTOS   (referencia)</t>
  </si>
  <si>
    <t>Paiement en faveur de:    LISBOA-FEIRAS CONGRESSOS E EVENTOS   (référence)</t>
  </si>
  <si>
    <t>IMAGENS PARA PRODUÇÃO E APLICAÇÃO devem ser enviadas em formato digital, preferencialmente em .PDF, .TIFF ou .JPEG, com uma resolução mínima de 72 dpi’s ao tamanho natural (1:1), com as fontes convertidas em curvas.</t>
  </si>
  <si>
    <t>IMAGES FOR PRODUCTION AND APPLICATION must be submitted in digital format, preferably in .PDF, .TIFF or .JPEG, with a minimum resolution of 72 dpi's natural size (1: 1), with the fonts converted into curves.</t>
  </si>
  <si>
    <t>IMAGENES PARA IMPRESIÓN Y APLICACIÓN deben ser enviadas en formato digital, en los siguientes formatos: .PDF, .TIFF o .JPEG, con una resolución mínima de 72 dpi’s, al tamaño natural (1:1), con las fuentes convertidas en curvas.</t>
  </si>
  <si>
    <t>IMAGES POUR PRODUCTION ET APPLICATION doit être envoyé en format digital, de préférence au format .PDF, .TIFF ou JPEG avec une résolution minimum de 72 DPI à la taille naturel (1: 1), avec les types de lettres converties en courbes.</t>
  </si>
  <si>
    <t>A redução ou a eliminação de elementos que constituam a estrutura do stand, não implicam uma redução de custos.
Todo o material utilizado no stand, é alugado, pelo que qualquer dano provocado, o expositor terá que assumir os custos.</t>
  </si>
  <si>
    <t>The reduction or the elimination of elements which make up the stand structure of the do not imply a reduction in costs.
All material used in the stand is rented, so any damage the exhibitor will have to bear the costs.</t>
  </si>
  <si>
    <t>La réduction ou l'élimination des éléments qui constituent la structure du stand, n'impliquent pas une réduction des coûts.
Tout le matériel utilisé dans le stand est loué, donc tout dommage causé, le exposant devra supporter les coûts.</t>
  </si>
  <si>
    <t>410 540</t>
  </si>
  <si>
    <t>(para Stand próprio  -  Fornecimento e Colocação)</t>
  </si>
  <si>
    <t xml:space="preserve">ALCATIFA </t>
  </si>
  <si>
    <t>CARPET</t>
  </si>
  <si>
    <t>MOQUETA</t>
  </si>
  <si>
    <t>MOQUETTE</t>
  </si>
  <si>
    <t>(Stand for itself  -  Supply and Placement)</t>
  </si>
  <si>
    <t>(para Stand próprio  -  Suministro y Colocación)</t>
  </si>
  <si>
    <t>(pour Stand propre  -  Fourniture et Installation)</t>
  </si>
  <si>
    <t>Porta folhetos 5 bolsas A4</t>
  </si>
  <si>
    <t>Brochure display 5 bags A4</t>
  </si>
  <si>
    <t>Porta folletos 5 bolsas A4</t>
  </si>
  <si>
    <t>Supports de brochure 5 sacs A4</t>
  </si>
  <si>
    <t>409 941</t>
  </si>
  <si>
    <t>Stand FIL?</t>
  </si>
  <si>
    <t>(Sob Orçamento)</t>
  </si>
  <si>
    <t>(Under budget)</t>
  </si>
  <si>
    <t>(Bajo presupuesto)</t>
  </si>
  <si>
    <t>(Sous budget)</t>
  </si>
  <si>
    <t>PRETENDE ALTERAR A COR DA ALCATIFA?</t>
  </si>
  <si>
    <t>¿PRETENDE CAMBIAR EL COLOR DE LA MOQUETA?</t>
  </si>
  <si>
    <t>DO YOU WANT TO CHANGE THE COLOR THE CARPET?</t>
  </si>
  <si>
    <t>VOULEZ-VOUS CHANGER LA COULEUR DU MOQUETTE?</t>
  </si>
  <si>
    <t>PRETENDE ESTRUTURA DE</t>
  </si>
  <si>
    <t xml:space="preserve">¿PRETENDE LA ESTRUCTURA DE </t>
  </si>
  <si>
    <t>(Adicional para Stands FIL)</t>
  </si>
  <si>
    <t>(Additional for Stands FIL)</t>
  </si>
  <si>
    <t>(Additionnel pour Stands FIL)</t>
  </si>
  <si>
    <t>MOBILIÁRIO / MATERIAL</t>
  </si>
  <si>
    <t>FURNITURE / MATERIAL</t>
  </si>
  <si>
    <t>MOBILIARIO / MATERIAL</t>
  </si>
  <si>
    <t>MEUBLES / MATERIEL</t>
  </si>
  <si>
    <t>MATERIAL GRÁFICO</t>
  </si>
  <si>
    <t>GRAPHIC MATERIAL</t>
  </si>
  <si>
    <t>MATERIEL GRAPHIQUE</t>
  </si>
  <si>
    <t>VOULEZ-VOUS STRUCTURE DE</t>
  </si>
  <si>
    <t>DO YOU WANT STAND STRUCTURE</t>
  </si>
  <si>
    <t xml:space="preserve">If it is an Autonomous Region, indicate which:    (Only applies to Portuguese Companies)   </t>
  </si>
  <si>
    <t xml:space="preserve">Si es una Región Autonómica, indique cual:    (Sólo se aplica a las Empresas Portuguesas)   </t>
  </si>
  <si>
    <t xml:space="preserve">S'il s'agit une Région Autonome, indiquer lequel: (s'applique uniquement aux Entreprises Portugaises)  </t>
  </si>
  <si>
    <t>Pais:</t>
  </si>
  <si>
    <t>Country:</t>
  </si>
  <si>
    <t>Pays:</t>
  </si>
  <si>
    <t xml:space="preserve">Se for uma REGIÃO AUTÓNOMA, indique qual:    (Aplica-se apenas às Empresas Portuguesas)   </t>
  </si>
  <si>
    <t>pág. 2</t>
  </si>
  <si>
    <t>PT</t>
  </si>
  <si>
    <t xml:space="preserve">PT </t>
  </si>
  <si>
    <r>
      <rPr>
        <b/>
        <sz val="9"/>
        <color indexed="56"/>
        <rFont val="Calibri"/>
        <family val="2"/>
      </rPr>
      <t>Caixa Geral de Depósitos –</t>
    </r>
    <r>
      <rPr>
        <b/>
        <sz val="10"/>
        <color indexed="56"/>
        <rFont val="Calibri"/>
        <family val="2"/>
      </rPr>
      <t xml:space="preserve"> IBAN PT50 0035 0557 00028190130 46 – </t>
    </r>
    <r>
      <rPr>
        <b/>
        <sz val="9"/>
        <color indexed="56"/>
        <rFont val="Calibri"/>
        <family val="2"/>
      </rPr>
      <t>BIC/SWIFT:</t>
    </r>
    <r>
      <rPr>
        <b/>
        <sz val="10"/>
        <color indexed="56"/>
        <rFont val="Calibri"/>
        <family val="2"/>
      </rPr>
      <t xml:space="preserve"> CGDIPTPL</t>
    </r>
  </si>
  <si>
    <r>
      <rPr>
        <b/>
        <sz val="9"/>
        <color indexed="56"/>
        <rFont val="Calibri"/>
        <family val="2"/>
      </rPr>
      <t xml:space="preserve">Banco Montepio Geral  -  </t>
    </r>
    <r>
      <rPr>
        <b/>
        <sz val="10"/>
        <color indexed="56"/>
        <rFont val="Calibri"/>
        <family val="2"/>
      </rPr>
      <t>IBAN: PT50 0036 0088 9910 0059 356 91</t>
    </r>
    <r>
      <rPr>
        <b/>
        <sz val="9"/>
        <color indexed="56"/>
        <rFont val="Calibri"/>
        <family val="2"/>
      </rPr>
      <t xml:space="preserve"> -  BIC/SWIFT:</t>
    </r>
    <r>
      <rPr>
        <b/>
        <sz val="10"/>
        <color indexed="56"/>
        <rFont val="Calibri"/>
        <family val="2"/>
      </rPr>
      <t xml:space="preserve"> MPIOPTPL</t>
    </r>
  </si>
  <si>
    <t>SUB-TOTAL</t>
  </si>
  <si>
    <t>ATENÇÃO! Não requisitou Stand/m2. Este campo só é válido para Stands da FIL</t>
  </si>
  <si>
    <t>¡ATENCIÓN! No solicitó Stand/m2. Este campo sólo es válido para los Stands de FIL</t>
  </si>
  <si>
    <t>ATTENTION! N'avez pas demandée Stand/m2. Ce champ est uniquement valable pour les Stands de FIL</t>
  </si>
  <si>
    <t>Pagamento Inicial até:</t>
  </si>
  <si>
    <t>Initial Payment until:</t>
  </si>
  <si>
    <t>Paiement Initial jusqu'au:</t>
  </si>
  <si>
    <t>(com a entrega da Requisição)</t>
  </si>
  <si>
    <t>(with the delivery of the Request)</t>
  </si>
  <si>
    <t>(con la entrega de la Solicitud)</t>
  </si>
  <si>
    <t>(avec la livraison de la Demande):</t>
  </si>
  <si>
    <t>TOTAL REQUEST</t>
  </si>
  <si>
    <t>TOTAL DA REQUISIÇÃO</t>
  </si>
  <si>
    <t>TOTAL DE LA SOLICITUD</t>
  </si>
  <si>
    <t>TOTAL DE LA DEMANDE</t>
  </si>
  <si>
    <t>taxa de IVA (ler Normas)</t>
  </si>
  <si>
    <t>VAT rate (read Rules)</t>
  </si>
  <si>
    <t>tasa de IVA (leer Normas)</t>
  </si>
  <si>
    <t>Pago Inicial hasta:</t>
  </si>
  <si>
    <t>Restante pago hasta:</t>
  </si>
  <si>
    <t xml:space="preserve">ESTRADOS </t>
  </si>
  <si>
    <t>STAGES</t>
  </si>
  <si>
    <t xml:space="preserve">TARIMAS </t>
  </si>
  <si>
    <t>PLATEFORMES</t>
  </si>
  <si>
    <t>1º dia de Feira</t>
  </si>
  <si>
    <t>Entrega de Stand</t>
  </si>
  <si>
    <t xml:space="preserve">Obrigatório enviar projecto do Stand para aprovação da Organização (Ler NORMAS DE PARTICIPAÇÃO) até </t>
  </si>
  <si>
    <t xml:space="preserve">Required to submit project Stand for approval to the Organization (Read PARTICIPATION RULES) until </t>
  </si>
  <si>
    <t xml:space="preserve">Obligatório enviar proyecto de Stand para aprobación de la Organización (Leer NORMAS DE PARTICIPACIÓN) hasta el </t>
  </si>
  <si>
    <t xml:space="preserve">Obligatoire envoyer projet du Stand pour approbation de l'Organisation (Lire NORMES DE PARTICIPATION) jusqu'à </t>
  </si>
  <si>
    <t>ATTENTION! Not requested Stand/m2. This field is only valid for the FIL Stands</t>
  </si>
  <si>
    <t>More than 36 m2:  to analyzed</t>
  </si>
  <si>
    <t>/m2</t>
  </si>
  <si>
    <t>Balcão FIL A - branco e cinza, prateleira, portas e fechadura (1,03x 0,50x1,00 Alt)</t>
  </si>
  <si>
    <t>Counter FIL A - white and gray, shelf, sliding doors and lock (1,03x0,50x1,00 height)</t>
  </si>
  <si>
    <t>Mostrador FIL A - blanco y gris, balda, puertas y cerradura (1,03x0,50x1,00 Alt)</t>
  </si>
  <si>
    <t>Bureau FIL A - blanc et gris, étagère, portes et serrure (1,03x0,50x1,00 Hauteur)</t>
  </si>
  <si>
    <t>taux de TVA (lire Règles)</t>
  </si>
  <si>
    <t>Paredes em painéis laminados a branco</t>
  </si>
  <si>
    <t>Walls with white laminated panels</t>
  </si>
  <si>
    <t>Paredes en paneles laminados en blanco</t>
  </si>
  <si>
    <t>Murs en panneaux de stratifié blanc</t>
  </si>
  <si>
    <t>Quadro eléctrico monofásico até 10A com Tomada</t>
  </si>
  <si>
    <t>Monophase Electric Board up to 10A with Electrical Outlet</t>
  </si>
  <si>
    <t>Cuadro eléctrico monofásico hasta 10A con Enchufe</t>
  </si>
  <si>
    <t>Tableau électrique monophasé de 10A avec Prise</t>
  </si>
  <si>
    <t>Régua de Projectores por cada 9 m2</t>
  </si>
  <si>
    <t>Ruler of Projectors per 9 m2</t>
  </si>
  <si>
    <t>Listón de Focos por cada 9 m2</t>
  </si>
  <si>
    <t>Règle de Projecteurs par 9 m2</t>
  </si>
  <si>
    <t xml:space="preserve">Até 18 m2: </t>
  </si>
  <si>
    <t>Up to 18 m2:</t>
  </si>
  <si>
    <t>Hasta 18 m2:</t>
  </si>
  <si>
    <t>Jusqu'à 18 m2:</t>
  </si>
  <si>
    <t>Mesa</t>
  </si>
  <si>
    <t>Table</t>
  </si>
  <si>
    <t>Cadeiras</t>
  </si>
  <si>
    <t>Chairs</t>
  </si>
  <si>
    <t>Sillas</t>
  </si>
  <si>
    <t>Chaises</t>
  </si>
  <si>
    <t>27 m2:</t>
  </si>
  <si>
    <t>36 m2:</t>
  </si>
  <si>
    <t>Lettering com identificação da Empresa com letra Arial Bold</t>
  </si>
  <si>
    <t>Lettering with Company Identification with Arial Bold font</t>
  </si>
  <si>
    <t>Lettering con identificación de la Empresa con letra Arial Bold</t>
  </si>
  <si>
    <t>Lettering avec identification de l'Entreprise avec lettre Arial Bold</t>
  </si>
  <si>
    <t>altura central)</t>
  </si>
  <si>
    <t>central height)</t>
  </si>
  <si>
    <t>alt. central)</t>
  </si>
  <si>
    <t>hauteur centrale)</t>
  </si>
  <si>
    <t xml:space="preserve"> Estrado 0,10m Alcatifado</t>
  </si>
  <si>
    <t>Stage 0,10m carpet-covered</t>
  </si>
  <si>
    <t>Tarima 0,10m enmoquetada</t>
  </si>
  <si>
    <t>Plate-forme 0,10m tapissée</t>
  </si>
  <si>
    <t>Gabinete com porta em MDF pintado a branco</t>
  </si>
  <si>
    <t>Cabinet with door in MDF painted white</t>
  </si>
  <si>
    <t>Almacén con puerta en MDF pintado en blanco</t>
  </si>
  <si>
    <t>Cabinet avec porte en MDF peinte en blanc</t>
  </si>
  <si>
    <t>(1,40m x 0,90m x 2,30m)</t>
  </si>
  <si>
    <t>(1,40m x 2,30m)</t>
  </si>
  <si>
    <t>Lettering em autocolante vinil com letra Arial Bold</t>
  </si>
  <si>
    <t>Lettering in vinyl adhesive with Arial Bold font</t>
  </si>
  <si>
    <t>Lettering en vinilo adhesivo con letra Arial Bold</t>
  </si>
  <si>
    <t>Lettering sur vinyle auto-adhésif avec lettre Arial Bold</t>
  </si>
  <si>
    <t>(1,40m</t>
  </si>
  <si>
    <t>comprimento)</t>
  </si>
  <si>
    <t>length)</t>
  </si>
  <si>
    <t>largo)</t>
  </si>
  <si>
    <t>longue)</t>
  </si>
  <si>
    <t>Lona fixa ao modulo com imagem num só lado</t>
  </si>
  <si>
    <t>Canvas with image printed in one side</t>
  </si>
  <si>
    <t>Lienzo fija al modulo con imagen en um sólo lado</t>
  </si>
  <si>
    <t>Canvas fixe au module avec l'image d'un côté</t>
  </si>
  <si>
    <t>(0,80m x 2,30m)</t>
  </si>
  <si>
    <t>(2,80m x 1,00m x 2,30m)</t>
  </si>
  <si>
    <t>Lonas fixas ao módulo superior com imagem num só lado</t>
  </si>
  <si>
    <t>Lienzos fija al módulo superior con imagen impresa en un sólo lado</t>
  </si>
  <si>
    <t>Canvas fixé au module supérieur avec l'image d'un côté</t>
  </si>
  <si>
    <t>(2,80m x 2,30m)</t>
  </si>
  <si>
    <t>Fotografia em vinil para uma parede do gabinete</t>
  </si>
  <si>
    <t>Vinyl photography for a cabinet wall</t>
  </si>
  <si>
    <t>Foto en vinilopara una parede del almacén</t>
  </si>
  <si>
    <t>Photographie de vinyle pour un mur du cabinet</t>
  </si>
  <si>
    <t>(2,00m</t>
  </si>
  <si>
    <t>(0,90m</t>
  </si>
  <si>
    <t>Soluções especificas para a sua participação, desde o projecto à realização.
De acordo com os objectivos que visa atingir com a sua presença no evento, a FIL projecta um stand à sua imagem e conforme os seus requisitos de marketing e orçamento. Indique o seu interesse nesta opção e será brevemente contactado pelos nossos serviços.</t>
  </si>
  <si>
    <t>Specific solutions for your participation, from the project to the realization.
In accordance with the objectives it aims to achieve through its presence at the event, FIL designs a stand in its image and according to its marketing and budget requirements. Please indicate your interest in this option and you will be contacted shortly by our services.</t>
  </si>
  <si>
    <t>Soluciones específicas para su participación, desde el proyecto a la realización.
De acuerdo con los objetivos que pretende alcanzar con su presencia en el evento, FIL proyecta un stand a su imagen y de acuerdo a sus requisitos de marketing y presupuesto. Indique su interés en esta opción y pronto será contactado por nuestros servicios.</t>
  </si>
  <si>
    <t>Des solutions spécifiques pour votre participation, du projet à la réalisation.
Conformément aux objectifs qu’elle souhaite atteindre par sa présence à l’événement, FIL conçoit un stand à son image, en fonction de ses impératifs marketing et budgétaires. Veuillez indiquer votre intérêt pour cette option et vous serez contacté sous peu par nos services.</t>
  </si>
  <si>
    <t xml:space="preserve">O Stand inclui Quadro Eléctrico e será entregue à partir das 15H00 do dia </t>
  </si>
  <si>
    <t xml:space="preserve">The Stand includes Electric Board and is delivered from 15H00 the day </t>
  </si>
  <si>
    <t xml:space="preserve">El Stand incluye Cuadro Eléctrico y se entrega a partir de las 15H00 del dia </t>
  </si>
  <si>
    <t xml:space="preserve">Le Stand  inclut Tableau Électrique et sera livré à partir de 15H00 le jour </t>
  </si>
  <si>
    <t>altura)</t>
  </si>
  <si>
    <t>central)</t>
  </si>
  <si>
    <t>alt.)</t>
  </si>
  <si>
    <t>hauteur)</t>
  </si>
  <si>
    <t>(2,50m</t>
  </si>
  <si>
    <t>A desistência de serviços solicitados só poderá ser feita até ao 4º dia antes do período de montagem, a partir desta data 
não haverá lugar à devolução do valor pago.</t>
  </si>
  <si>
    <t>The cancellation of requested services will only be accepted up until the 4th day before the setting up period, 
after that we will be unable to refund you.</t>
  </si>
  <si>
    <t>La cancelación de los servicios solicitados, sólo se podrá hacer hasta el 4º día antes del período de montaje, a partir de 
esa fecha no habrá lugar a la devolución del pago.</t>
  </si>
  <si>
    <t>Le retrait des services demandés devrait être fait pour le 4ème jour avant la période de mise en place, à compter de ce jour, 
il n'y aura pas de remboursement de la somme versée.</t>
  </si>
  <si>
    <t>Banco alto branco CONCHA</t>
  </si>
  <si>
    <t>Stool white CONCHA</t>
  </si>
  <si>
    <t>Taburete blanco CONCHA</t>
  </si>
  <si>
    <t>Tabouret blanc CONCHA</t>
  </si>
  <si>
    <t xml:space="preserve"> (60 x 10,5 cm Alt.)</t>
  </si>
  <si>
    <t>Projectores de Led</t>
  </si>
  <si>
    <t>Led Spotlights</t>
  </si>
  <si>
    <t>Focos de Led</t>
  </si>
  <si>
    <t>Projecteurs de Led</t>
  </si>
  <si>
    <t>Fotografia em vinil para gabinete</t>
  </si>
  <si>
    <t>Vinyl photography for a cabinet</t>
  </si>
  <si>
    <t>Foto en vinilo para el gabinete</t>
  </si>
  <si>
    <t>Photographie de vinyle pour cabinet</t>
  </si>
  <si>
    <t>Fotografia em vinil para costas do gabinete e paredes</t>
  </si>
  <si>
    <t>Vinyl photography for cabinet backs and walls</t>
  </si>
  <si>
    <t>Fotografía en vinilo para respaldo del gabinete y paredes</t>
  </si>
  <si>
    <t>Photographie de vinyle pour le dos et les murs du cabinet</t>
  </si>
  <si>
    <t>Fotografia em vinil para paredes laterais</t>
  </si>
  <si>
    <t>Vinyl photography for side walls</t>
  </si>
  <si>
    <t>Fotografía en vinilo para paredes laterales</t>
  </si>
  <si>
    <t>Photographie vinyle pour parois latérales</t>
  </si>
  <si>
    <t>Último dia de Desmontagem</t>
  </si>
  <si>
    <t>(Não Aplicável)</t>
  </si>
  <si>
    <t>(Not Applicable)</t>
  </si>
  <si>
    <t>(No Aplicable)</t>
  </si>
  <si>
    <t>(Non Applicable)</t>
  </si>
  <si>
    <t>Atenção!</t>
  </si>
  <si>
    <t>Attention!</t>
  </si>
  <si>
    <t>¡Atención!</t>
  </si>
  <si>
    <t>Enviar para:</t>
  </si>
  <si>
    <t>Send to:</t>
  </si>
  <si>
    <t>Enviar a:</t>
  </si>
  <si>
    <t>Envoyer à:</t>
  </si>
  <si>
    <t>Projecto Especial FIL</t>
  </si>
  <si>
    <t>Project Special FIL</t>
  </si>
  <si>
    <t>Proyecto Especial FIL</t>
  </si>
  <si>
    <t>Projet Spécial FIL</t>
  </si>
  <si>
    <t>LISBOA-FEIRAS CONGRESSOS E EVENTOS-FCE / ASSOCIAÇÃO EMPRESARIAL</t>
  </si>
  <si>
    <t>NIPC:</t>
  </si>
  <si>
    <t>503 657 891</t>
  </si>
  <si>
    <t>Rua do Bojador, Parque das Nações   -   1998-010 Lisboa   -   PORTUGAL</t>
  </si>
  <si>
    <t>Fax: 00-351-21-892 17 54</t>
  </si>
  <si>
    <r>
      <rPr>
        <b/>
        <sz val="10"/>
        <color indexed="56"/>
        <rFont val="Calibri"/>
        <family val="2"/>
      </rPr>
      <t>UNICRE</t>
    </r>
    <r>
      <rPr>
        <b/>
        <sz val="9"/>
        <color indexed="56"/>
        <rFont val="Calibri"/>
        <family val="2"/>
      </rPr>
      <t xml:space="preserve">  </t>
    </r>
    <r>
      <rPr>
        <b/>
        <sz val="8"/>
        <color indexed="56"/>
        <rFont val="Calibri"/>
        <family val="2"/>
      </rPr>
      <t>(VISA, Mastercard, American Express)</t>
    </r>
  </si>
  <si>
    <t>https://pagamentos.reduniq.pt/payments/3123865/cclfil/</t>
  </si>
  <si>
    <t>Requisições durante a Montagem e Realização tem um AGRAVAMENTO de 30% e está sujeita à disponibilidade do produto</t>
  </si>
  <si>
    <t>Requisitions during the Setting-up and Realization have a PENALTY of 30% and is subject to availability of the product</t>
  </si>
  <si>
    <t>Solicitudes durante el Montaje y Realización tienen un INCREMENTO de 30% y estan sujetas a la disponibilidad del producto</t>
  </si>
  <si>
    <t>Les demandes lors de l'Assemblage et de Réalisation a AUGMENTÉ de 30% et sous réserve de disponibilité du produit</t>
  </si>
  <si>
    <t>REQUINTE sem Lona</t>
  </si>
  <si>
    <t>REQUINTE without Canva</t>
  </si>
  <si>
    <t>REQUINTE sin Lienzo</t>
  </si>
  <si>
    <t>REQUINTE sans Canva</t>
  </si>
  <si>
    <t>REQUINTE com Lona</t>
  </si>
  <si>
    <t>REQUINTE with Canva</t>
  </si>
  <si>
    <t>REQUINTE con Lienzo</t>
  </si>
  <si>
    <t>REQUINTE avec Canva</t>
  </si>
  <si>
    <t>Impressão Digital na Pala</t>
  </si>
  <si>
    <t>Digital Printing on Fascia</t>
  </si>
  <si>
    <t>Impresión Digital en el Frontis</t>
  </si>
  <si>
    <t>Impression Digitale sur Pala</t>
  </si>
  <si>
    <t>(Stand Tipo 1)</t>
  </si>
  <si>
    <t>Impressão em vinil colada na parede</t>
  </si>
  <si>
    <t>Printing on vinyl glued to the wall</t>
  </si>
  <si>
    <t>Impresión en vinilo pegada en la pared</t>
  </si>
  <si>
    <t>Impression  en vinyle collée sur le mur</t>
  </si>
  <si>
    <t>Impressão Digital no Balcão</t>
  </si>
  <si>
    <t>Digital Printing on the Counter</t>
  </si>
  <si>
    <t>Impresión Digital en el Mostrador</t>
  </si>
  <si>
    <t>Impression Digitale sur le Compteur</t>
  </si>
  <si>
    <t>(Stand Tipo 2)</t>
  </si>
  <si>
    <t>Impressão em vinil colada na frente do Balcão FIL A</t>
  </si>
  <si>
    <t>Vinyl print pasted on the front of the Counter FIL A</t>
  </si>
  <si>
    <t>Impresión en vinilo pegada al frente del Mostrador FIL A</t>
  </si>
  <si>
    <t>Impression vinyle collée sur le devant du Comptoir FIL A</t>
  </si>
  <si>
    <t>0,98 x 0,82</t>
  </si>
  <si>
    <t>Calha com 2 Projectores</t>
  </si>
  <si>
    <t>Rail with 2 Projectors</t>
  </si>
  <si>
    <t>Carril con 2 Focos</t>
  </si>
  <si>
    <t>Creux avec 2 Projecteurs</t>
  </si>
  <si>
    <t>Armazém com porta</t>
  </si>
  <si>
    <t>Storeroom with door</t>
  </si>
  <si>
    <t>Almacén con puerta</t>
  </si>
  <si>
    <t>Entrepôt avec porte</t>
  </si>
  <si>
    <t>1 x 1</t>
  </si>
  <si>
    <t>2 x 1</t>
  </si>
  <si>
    <t>2 x 2</t>
  </si>
  <si>
    <t>3 x 1</t>
  </si>
  <si>
    <t>3 x 2</t>
  </si>
  <si>
    <t>2,80 x 0,30</t>
  </si>
  <si>
    <t>1,50 x 0,48</t>
  </si>
  <si>
    <t>(Stands Tipo 2, 3)</t>
  </si>
  <si>
    <t>1,56 x 0,82</t>
  </si>
  <si>
    <t>(Stands Requinte)</t>
  </si>
  <si>
    <t>Impressão em vinil</t>
  </si>
  <si>
    <t>Printing on vinyl</t>
  </si>
  <si>
    <t>Impresión en vinilo</t>
  </si>
  <si>
    <t>Impression en vinyle</t>
  </si>
  <si>
    <t>(Stands 1, 2, 3)</t>
  </si>
  <si>
    <t>(Stands Tipo 1, 2, 3)</t>
  </si>
  <si>
    <t>Projectores LED</t>
  </si>
  <si>
    <t>Projectors LED</t>
  </si>
  <si>
    <t>Focos LED</t>
  </si>
  <si>
    <t>Projecteurs LED</t>
  </si>
  <si>
    <t>2,80 x 2,30    (Stands Requinte)</t>
  </si>
  <si>
    <t>Armazem</t>
  </si>
  <si>
    <t>(2,82 x 0,30)</t>
  </si>
  <si>
    <t>(1,50 x 0,48)</t>
  </si>
  <si>
    <t>(2,90m x 1,00m x 2,30m)</t>
  </si>
  <si>
    <t>(Aplicável em espaços com 4 frentes)</t>
  </si>
  <si>
    <t>(Applicable in spaces with 4 open sides)</t>
  </si>
  <si>
    <t>(Aplicable en espacios con 4 calles)</t>
  </si>
  <si>
    <t>(Applicable dans espaces avec 4 devants)</t>
  </si>
  <si>
    <t>(Aplicável em espaços com 2 / 3 frentes)</t>
  </si>
  <si>
    <t>(Applicable in spaces with 2 / 3 open sides)</t>
  </si>
  <si>
    <t>(Aplicable en espacios con 2 / 3 calles)</t>
  </si>
  <si>
    <t>(Applicable dans espaces avec 2 / 3 devants)</t>
  </si>
  <si>
    <t>1 x 1 =</t>
  </si>
  <si>
    <t>2 x 1 =</t>
  </si>
  <si>
    <t>2 x 2 =</t>
  </si>
  <si>
    <t>3 x 1 =</t>
  </si>
  <si>
    <t>3 x 2 =</t>
  </si>
  <si>
    <t>REQUINTE sem Torre</t>
  </si>
  <si>
    <t>REQUINTE without Tower</t>
  </si>
  <si>
    <t>REQUINTE sin Torre</t>
  </si>
  <si>
    <t>REQUINTE sans Tour</t>
  </si>
  <si>
    <t>REQUINTE com Torre</t>
  </si>
  <si>
    <t>REQUINTE with Tower</t>
  </si>
  <si>
    <t>REQUINTE con Torre</t>
  </si>
  <si>
    <t>REQUINTE avec Tour</t>
  </si>
  <si>
    <t>EXPODENTÁRIA 2022</t>
  </si>
  <si>
    <r>
      <t xml:space="preserve">1º dia Montagem + </t>
    </r>
    <r>
      <rPr>
        <b/>
        <sz val="8"/>
        <color indexed="56"/>
        <rFont val="Roboto Medium"/>
      </rPr>
      <t>Pagamento Total</t>
    </r>
  </si>
  <si>
    <r>
      <t xml:space="preserve">Ùltimo dia de Montagem   +   </t>
    </r>
    <r>
      <rPr>
        <b/>
        <sz val="8"/>
        <color indexed="56"/>
        <rFont val="Roboto Medium"/>
      </rPr>
      <t>Bilhetes</t>
    </r>
  </si>
  <si>
    <r>
      <rPr>
        <b/>
        <sz val="9"/>
        <color indexed="56"/>
        <rFont val="Roboto Medium"/>
      </rPr>
      <t xml:space="preserve">1º </t>
    </r>
    <r>
      <rPr>
        <sz val="8"/>
        <color indexed="56"/>
        <rFont val="Roboto Medium"/>
      </rPr>
      <t xml:space="preserve">Pagamento Espaço  +    </t>
    </r>
    <r>
      <rPr>
        <b/>
        <sz val="8"/>
        <color indexed="56"/>
        <rFont val="Roboto Medium"/>
      </rPr>
      <t>Desconto</t>
    </r>
  </si>
  <si>
    <r>
      <rPr>
        <b/>
        <sz val="9"/>
        <color indexed="56"/>
        <rFont val="Roboto Medium"/>
      </rPr>
      <t>2º</t>
    </r>
    <r>
      <rPr>
        <b/>
        <sz val="8"/>
        <color indexed="56"/>
        <rFont val="Roboto Medium"/>
      </rPr>
      <t xml:space="preserve"> </t>
    </r>
    <r>
      <rPr>
        <sz val="8"/>
        <color indexed="56"/>
        <rFont val="Roboto Medium"/>
      </rPr>
      <t>Pagamento Espaço</t>
    </r>
  </si>
  <si>
    <r>
      <t xml:space="preserve">Catalogo    +    </t>
    </r>
    <r>
      <rPr>
        <b/>
        <sz val="8"/>
        <color indexed="56"/>
        <rFont val="Roboto Medium"/>
      </rPr>
      <t>Stand Próprio</t>
    </r>
  </si>
  <si>
    <r>
      <t xml:space="preserve">Serviços    +    </t>
    </r>
    <r>
      <rPr>
        <b/>
        <sz val="8"/>
        <color indexed="56"/>
        <rFont val="Roboto Medium"/>
      </rPr>
      <t>Artes Finais</t>
    </r>
  </si>
  <si>
    <r>
      <rPr>
        <b/>
        <sz val="9"/>
        <color indexed="56"/>
        <rFont val="Roboto Medium"/>
      </rPr>
      <t>3</t>
    </r>
    <r>
      <rPr>
        <b/>
        <sz val="8"/>
        <color indexed="56"/>
        <rFont val="Roboto Medium"/>
      </rPr>
      <t xml:space="preserve">º </t>
    </r>
    <r>
      <rPr>
        <sz val="8"/>
        <color indexed="56"/>
        <rFont val="Roboto Medium"/>
      </rPr>
      <t>Pagamento Espaço</t>
    </r>
  </si>
  <si>
    <r>
      <t xml:space="preserve">Último dia Feira +   </t>
    </r>
    <r>
      <rPr>
        <b/>
        <sz val="8"/>
        <color indexed="56"/>
        <rFont val="Roboto Medium"/>
      </rPr>
      <t>1º Desmontagem</t>
    </r>
  </si>
  <si>
    <r>
      <t xml:space="preserve">1º dia Desmontagem    +   </t>
    </r>
    <r>
      <rPr>
        <b/>
        <sz val="8"/>
        <color indexed="56"/>
        <rFont val="Roboto Medium"/>
      </rPr>
      <t>Dev. Stand</t>
    </r>
  </si>
  <si>
    <r>
      <t xml:space="preserve">Livre-Trânsito    </t>
    </r>
    <r>
      <rPr>
        <b/>
        <sz val="8"/>
        <color indexed="56"/>
        <rFont val="Roboto Medium"/>
      </rPr>
      <t>+    Nº Bilhetes</t>
    </r>
  </si>
  <si>
    <t>(Indique m2 ocupados)</t>
  </si>
  <si>
    <t>(Indicate sqm occupied)</t>
  </si>
  <si>
    <t>(Indiquez m2 occupé)</t>
  </si>
  <si>
    <t>Artes+M</t>
  </si>
  <si>
    <t>m</t>
  </si>
  <si>
    <t>DADOS DO EXPOSITOR</t>
  </si>
  <si>
    <t>EXHIBITOR'S INFORMATION</t>
  </si>
  <si>
    <t>DATOS DEL EXPOSITOR</t>
  </si>
  <si>
    <t>DONNÉES DU EXPOSANT</t>
  </si>
  <si>
    <t>Açores</t>
  </si>
  <si>
    <t>Madeira</t>
  </si>
  <si>
    <t>Portugal</t>
  </si>
  <si>
    <t xml:space="preserve">Portugal </t>
  </si>
  <si>
    <t>SIM</t>
  </si>
  <si>
    <t>YES</t>
  </si>
  <si>
    <t>SÍ</t>
  </si>
  <si>
    <t>OUI</t>
  </si>
  <si>
    <t>(os dados recolhidos são facultados pelo titular no quadro das obrigações contratuais com a Lisboa-FCE e serão mantidos enquanto durar tal relação e para esse efeito)</t>
  </si>
  <si>
    <t>(data collected is provided by the bank / identification cardholder within the framework of the contractual obligations with Lisboa-FCE and will be kept for the length of the contractual relationship and for that effect)</t>
  </si>
  <si>
    <t>(los datos recogidos serán proporcionados por el titular en el marco de las obligaciones contractuales con Lisboa-FCE y serán mantenidos  mientras dure la relación contractual y para ese efecto)</t>
  </si>
  <si>
    <t>les données collectées sont fournies par le titulaire dans le cadre des obligations contractuelles avec Lisbon-FCE et seront conservées pendant la durée de cette relation et à cette fin</t>
  </si>
  <si>
    <t>PARA FACILITAR A SUA PARTICIPAÇÃO REQUISITE A ESTRUTURA DE STAND AOS SERVIÇOS DA FIL</t>
  </si>
  <si>
    <t>TO FACILITATE YOUR PARTICIPATION REQUEST THE STAND STRUCTURE TO THE FIL SERVICES</t>
  </si>
  <si>
    <t>PARA FACILITAR SU PARTICIPACIÓN SOLICITE LA ESTRUCTURA DE STAND A LOS SERVICIOS DE LA FIL</t>
  </si>
  <si>
    <t>POUR FACILITER VOTRE PARTICIPATION, DEVEZ DEMANDEZ LA STRUCTURE DU STAND AUX SERVICES DE FIL</t>
  </si>
  <si>
    <t>(Máximo 20 caracteres)</t>
  </si>
  <si>
    <t>(Maximum 20 characters)</t>
  </si>
  <si>
    <t>(Maximum 20 caractères)</t>
  </si>
  <si>
    <t>21 a 23 de Novembro 2024</t>
  </si>
  <si>
    <t>21st to 23rd of November 2024</t>
  </si>
  <si>
    <t>21 al 23 de Noviembre de 2024</t>
  </si>
  <si>
    <t>21 au 23 Novembre 2024</t>
  </si>
  <si>
    <t>0,98 x 2,32  (Stands Tipo 1, 2, 3)</t>
  </si>
  <si>
    <t>OUTRA COR</t>
  </si>
  <si>
    <t>OTHER COLOR</t>
  </si>
  <si>
    <t>OTRO COLOR</t>
  </si>
  <si>
    <t>AUTRE COULEUR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</si>
</sst>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 \/\ mm\ \/\ yyyy"/>
    <numFmt numFmtId="165" formatCode="#,##0.00\ &quot;€&quot;"/>
    <numFmt numFmtId="166" formatCode="dd/mm/yy;@"/>
  </numFmts>
  <fonts count="111" x14ac:knownFonts="1">
    <font>
      <sz val="10"/>
      <name val="Arial"/>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b/>
      <sz val="9"/>
      <color indexed="56"/>
      <name val="Calibri"/>
      <family val="2"/>
    </font>
    <font>
      <b/>
      <sz val="10"/>
      <color indexed="56"/>
      <name val="Calibri"/>
      <family val="2"/>
    </font>
    <font>
      <sz val="10"/>
      <name val="Calibri"/>
      <family val="2"/>
    </font>
    <font>
      <sz val="7"/>
      <name val="Calibri"/>
      <family val="2"/>
    </font>
    <font>
      <sz val="8"/>
      <name val="Calibri"/>
      <family val="2"/>
    </font>
    <font>
      <sz val="8"/>
      <color indexed="56"/>
      <name val="Calibri"/>
      <family val="2"/>
    </font>
    <font>
      <b/>
      <sz val="8"/>
      <color indexed="56"/>
      <name val="Calibri"/>
      <family val="2"/>
    </font>
    <font>
      <sz val="9"/>
      <name val="Calibri"/>
      <family val="2"/>
    </font>
    <font>
      <b/>
      <sz val="8"/>
      <name val="Calibri"/>
      <family val="2"/>
    </font>
    <font>
      <sz val="12"/>
      <name val="Calibri"/>
      <family val="2"/>
    </font>
    <font>
      <sz val="8"/>
      <name val="Arial"/>
      <family val="2"/>
    </font>
    <font>
      <sz val="11"/>
      <name val="Calibri"/>
      <family val="2"/>
    </font>
    <font>
      <sz val="9"/>
      <color indexed="56"/>
      <name val="Calibri"/>
      <family val="2"/>
    </font>
    <font>
      <b/>
      <sz val="8"/>
      <color indexed="56"/>
      <name val="Roboto Medium"/>
    </font>
    <font>
      <sz val="8"/>
      <color indexed="56"/>
      <name val="Roboto Medium"/>
    </font>
    <font>
      <b/>
      <sz val="9"/>
      <color indexed="56"/>
      <name val="Roboto Medium"/>
    </font>
    <font>
      <u/>
      <sz val="10"/>
      <color theme="10"/>
      <name val="Arial"/>
      <family val="2"/>
    </font>
    <font>
      <u/>
      <sz val="9"/>
      <color theme="10"/>
      <name val="Calibri"/>
      <family val="2"/>
    </font>
    <font>
      <u/>
      <sz val="8"/>
      <color theme="10"/>
      <name val="Calibri"/>
      <family val="2"/>
    </font>
    <font>
      <sz val="10"/>
      <color theme="1"/>
      <name val="Bookman Old Style"/>
      <family val="2"/>
    </font>
    <font>
      <sz val="9"/>
      <color theme="1"/>
      <name val="Calibri"/>
      <family val="2"/>
    </font>
    <font>
      <sz val="8"/>
      <color theme="1"/>
      <name val="Calibri"/>
      <family val="2"/>
    </font>
    <font>
      <sz val="7"/>
      <color theme="0" tint="-0.499984740745262"/>
      <name val="Calibri"/>
      <family val="2"/>
    </font>
    <font>
      <sz val="8"/>
      <color theme="3"/>
      <name val="Calibri"/>
      <family val="2"/>
      <scheme val="minor"/>
    </font>
    <font>
      <sz val="8"/>
      <color theme="3"/>
      <name val="Calibri"/>
      <family val="2"/>
    </font>
    <font>
      <b/>
      <u/>
      <sz val="8"/>
      <color theme="3"/>
      <name val="Calibri"/>
      <family val="2"/>
    </font>
    <font>
      <sz val="8"/>
      <color rgb="FF1F497D"/>
      <name val="Calibri"/>
      <family val="2"/>
    </font>
    <font>
      <b/>
      <sz val="8"/>
      <color rgb="FF1F497D"/>
      <name val="Calibri"/>
      <family val="2"/>
    </font>
    <font>
      <b/>
      <sz val="8"/>
      <color theme="3"/>
      <name val="Calibri"/>
      <family val="2"/>
    </font>
    <font>
      <i/>
      <sz val="8"/>
      <color theme="3"/>
      <name val="Calibri"/>
      <family val="2"/>
    </font>
    <font>
      <b/>
      <sz val="8"/>
      <color rgb="FFFF0000"/>
      <name val="Rockwell Extra Bold"/>
      <family val="1"/>
    </font>
    <font>
      <sz val="8"/>
      <color rgb="FF1F497D"/>
      <name val="Calibri"/>
      <family val="2"/>
      <scheme val="minor"/>
    </font>
    <font>
      <sz val="8"/>
      <name val="Calibri"/>
      <family val="2"/>
      <scheme val="minor"/>
    </font>
    <font>
      <b/>
      <u/>
      <sz val="8"/>
      <color rgb="FF92D050"/>
      <name val="Calibri"/>
      <family val="2"/>
    </font>
    <font>
      <b/>
      <u/>
      <sz val="18"/>
      <color rgb="FF92D050"/>
      <name val="Calibri"/>
      <family val="2"/>
    </font>
    <font>
      <b/>
      <sz val="8"/>
      <color rgb="FFFF0000"/>
      <name val="Calibri"/>
      <family val="2"/>
    </font>
    <font>
      <sz val="8"/>
      <color theme="0"/>
      <name val="Calibri"/>
      <family val="2"/>
    </font>
    <font>
      <sz val="8"/>
      <color theme="0" tint="-0.499984740745262"/>
      <name val="Calibri"/>
      <family val="2"/>
    </font>
    <font>
      <sz val="8"/>
      <color theme="9" tint="-0.249977111117893"/>
      <name val="Calibri"/>
      <family val="2"/>
    </font>
    <font>
      <sz val="8"/>
      <color theme="8"/>
      <name val="Calibri"/>
      <family val="2"/>
    </font>
    <font>
      <b/>
      <sz val="8"/>
      <color theme="3"/>
      <name val="Calibri"/>
      <family val="2"/>
      <scheme val="minor"/>
    </font>
    <font>
      <u/>
      <sz val="8"/>
      <color theme="3"/>
      <name val="Calibri"/>
      <family val="2"/>
      <scheme val="minor"/>
    </font>
    <font>
      <b/>
      <u/>
      <sz val="8"/>
      <color theme="3"/>
      <name val="Calibri"/>
      <family val="2"/>
      <scheme val="minor"/>
    </font>
    <font>
      <b/>
      <sz val="9"/>
      <color theme="3"/>
      <name val="Calibri"/>
      <family val="2"/>
    </font>
    <font>
      <b/>
      <sz val="8"/>
      <name val="Calibri"/>
      <family val="2"/>
      <scheme val="minor"/>
    </font>
    <font>
      <b/>
      <sz val="8"/>
      <color rgb="FFFF0000"/>
      <name val="Calibri"/>
      <family val="2"/>
      <scheme val="minor"/>
    </font>
    <font>
      <sz val="8"/>
      <color theme="8"/>
      <name val="Calibri"/>
      <family val="2"/>
      <scheme val="minor"/>
    </font>
    <font>
      <b/>
      <sz val="8"/>
      <color rgb="FF92D050"/>
      <name val="Calibri"/>
      <family val="2"/>
    </font>
    <font>
      <sz val="8"/>
      <color theme="9" tint="-0.249977111117893"/>
      <name val="Calibri"/>
      <family val="2"/>
      <scheme val="minor"/>
    </font>
    <font>
      <sz val="7"/>
      <name val="Calibri"/>
      <family val="2"/>
      <scheme val="minor"/>
    </font>
    <font>
      <sz val="8"/>
      <color rgb="FFFF0000"/>
      <name val="Calibri"/>
      <family val="2"/>
    </font>
    <font>
      <sz val="8"/>
      <color theme="1" tint="4.9989318521683403E-2"/>
      <name val="Calibri"/>
      <family val="2"/>
    </font>
    <font>
      <sz val="8"/>
      <color theme="1" tint="4.9989318521683403E-2"/>
      <name val="Calibri"/>
      <family val="2"/>
      <scheme val="minor"/>
    </font>
    <font>
      <b/>
      <sz val="10"/>
      <color theme="3"/>
      <name val="Calibri"/>
      <family val="2"/>
      <scheme val="minor"/>
    </font>
    <font>
      <sz val="8"/>
      <color theme="3" tint="0.39997558519241921"/>
      <name val="Calibri"/>
      <family val="2"/>
    </font>
    <font>
      <b/>
      <u/>
      <sz val="18"/>
      <color theme="3"/>
      <name val="Calibri"/>
      <family val="2"/>
    </font>
    <font>
      <sz val="9"/>
      <color theme="3"/>
      <name val="Calibri"/>
      <family val="2"/>
      <scheme val="minor"/>
    </font>
    <font>
      <sz val="8"/>
      <color theme="1"/>
      <name val="Calibri"/>
      <family val="2"/>
      <scheme val="minor"/>
    </font>
    <font>
      <sz val="7"/>
      <color theme="1" tint="4.9989318521683403E-2"/>
      <name val="Calibri"/>
      <family val="2"/>
    </font>
    <font>
      <b/>
      <sz val="10"/>
      <color theme="3"/>
      <name val="Calibri"/>
      <family val="2"/>
    </font>
    <font>
      <sz val="9"/>
      <name val="Calibri"/>
      <family val="2"/>
      <scheme val="minor"/>
    </font>
    <font>
      <b/>
      <sz val="9"/>
      <color theme="3"/>
      <name val="Calibri"/>
      <family val="2"/>
      <scheme val="minor"/>
    </font>
    <font>
      <sz val="9"/>
      <color theme="3"/>
      <name val="Calibri"/>
      <family val="2"/>
    </font>
    <font>
      <b/>
      <sz val="9"/>
      <color rgb="FF1F497D"/>
      <name val="Calibri"/>
      <family val="2"/>
    </font>
    <font>
      <b/>
      <u/>
      <sz val="9"/>
      <color theme="10"/>
      <name val="Arial"/>
      <family val="2"/>
    </font>
    <font>
      <b/>
      <u/>
      <sz val="9"/>
      <color rgb="FF0000FF"/>
      <name val="Calibri"/>
      <family val="2"/>
      <scheme val="minor"/>
    </font>
    <font>
      <b/>
      <u/>
      <sz val="8"/>
      <color theme="10"/>
      <name val="Calibri"/>
      <family val="2"/>
      <scheme val="minor"/>
    </font>
    <font>
      <b/>
      <sz val="8"/>
      <color theme="3"/>
      <name val="Roboto Medium"/>
    </font>
    <font>
      <sz val="8"/>
      <color theme="1"/>
      <name val="Roboto Medium"/>
    </font>
    <font>
      <sz val="8"/>
      <color theme="3"/>
      <name val="Roboto Medium"/>
    </font>
    <font>
      <sz val="8"/>
      <color rgb="FFFF0000"/>
      <name val="Roboto Medium"/>
    </font>
    <font>
      <sz val="8"/>
      <color rgb="FF1F497D"/>
      <name val="Roboto Medium"/>
    </font>
    <font>
      <sz val="8"/>
      <color theme="9"/>
      <name val="Calibri"/>
      <family val="2"/>
    </font>
    <font>
      <u/>
      <sz val="10"/>
      <color rgb="FF0000FF"/>
      <name val="Arial"/>
      <family val="2"/>
    </font>
    <font>
      <sz val="8"/>
      <color theme="0"/>
      <name val="Calibri"/>
      <family val="2"/>
      <scheme val="minor"/>
    </font>
    <font>
      <b/>
      <u/>
      <sz val="8"/>
      <color theme="10"/>
      <name val="Calibri"/>
      <family val="2"/>
    </font>
    <font>
      <b/>
      <sz val="8"/>
      <color theme="1"/>
      <name val="Calibri"/>
      <family val="2"/>
    </font>
    <font>
      <b/>
      <u/>
      <sz val="8"/>
      <color theme="10"/>
      <name val="Arial"/>
      <family val="2"/>
    </font>
    <font>
      <b/>
      <sz val="11"/>
      <color theme="3"/>
      <name val="Calibri"/>
      <family val="2"/>
    </font>
    <font>
      <b/>
      <sz val="16"/>
      <color theme="3"/>
      <name val="Calibri"/>
      <family val="2"/>
    </font>
    <font>
      <u/>
      <sz val="8"/>
      <color theme="1"/>
      <name val="Calibri"/>
      <family val="2"/>
      <scheme val="minor"/>
    </font>
    <font>
      <b/>
      <sz val="12"/>
      <color theme="1"/>
      <name val="Calibri"/>
      <family val="2"/>
      <scheme val="minor"/>
    </font>
    <font>
      <sz val="10"/>
      <color theme="1"/>
      <name val="Calibri"/>
      <family val="2"/>
    </font>
    <font>
      <sz val="12"/>
      <color theme="1"/>
      <name val="Calibri"/>
      <family val="2"/>
    </font>
    <font>
      <b/>
      <sz val="9"/>
      <color theme="1"/>
      <name val="Calibri"/>
      <family val="2"/>
    </font>
  </fonts>
  <fills count="50">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rgb="FFCCFF99"/>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1FFE1"/>
        <bgColor indexed="64"/>
      </patternFill>
    </fill>
    <fill>
      <patternFill patternType="solid">
        <fgColor theme="8" tint="0.79998168889431442"/>
        <bgColor indexed="64"/>
      </patternFill>
    </fill>
    <fill>
      <patternFill patternType="solid">
        <fgColor rgb="FFEAEAEA"/>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bottom style="thin">
        <color theme="3"/>
      </bottom>
      <diagonal/>
    </border>
    <border>
      <left/>
      <right/>
      <top/>
      <bottom style="thin">
        <color theme="3"/>
      </bottom>
      <diagonal/>
    </border>
    <border>
      <left/>
      <right style="thick">
        <color theme="3"/>
      </right>
      <top/>
      <bottom style="thin">
        <color theme="3"/>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hair">
        <color theme="3"/>
      </bottom>
      <diagonal/>
    </border>
    <border>
      <left/>
      <right/>
      <top/>
      <bottom style="medium">
        <color theme="3"/>
      </bottom>
      <diagonal/>
    </border>
    <border>
      <left/>
      <right/>
      <top style="medium">
        <color theme="3"/>
      </top>
      <bottom/>
      <diagonal/>
    </border>
    <border>
      <left style="medium">
        <color rgb="FF92D050"/>
      </left>
      <right style="medium">
        <color rgb="FF92D050"/>
      </right>
      <top/>
      <bottom style="medium">
        <color rgb="FF92D050"/>
      </bottom>
      <diagonal/>
    </border>
    <border>
      <left/>
      <right/>
      <top/>
      <bottom style="medium">
        <color theme="0"/>
      </bottom>
      <diagonal/>
    </border>
    <border>
      <left/>
      <right/>
      <top style="hair">
        <color theme="3"/>
      </top>
      <bottom/>
      <diagonal/>
    </border>
    <border>
      <left/>
      <right style="medium">
        <color theme="3"/>
      </right>
      <top style="medium">
        <color theme="3"/>
      </top>
      <bottom/>
      <diagonal/>
    </border>
    <border>
      <left/>
      <right style="medium">
        <color theme="3"/>
      </right>
      <top/>
      <bottom/>
      <diagonal/>
    </border>
    <border>
      <left style="thick">
        <color theme="3"/>
      </left>
      <right/>
      <top/>
      <bottom style="medium">
        <color theme="3"/>
      </bottom>
      <diagonal/>
    </border>
    <border>
      <left/>
      <right style="thick">
        <color theme="3"/>
      </right>
      <top/>
      <bottom style="medium">
        <color theme="3"/>
      </bottom>
      <diagonal/>
    </border>
    <border>
      <left style="thick">
        <color theme="3"/>
      </left>
      <right/>
      <top style="medium">
        <color theme="3"/>
      </top>
      <bottom/>
      <diagonal/>
    </border>
    <border>
      <left/>
      <right style="thick">
        <color theme="3"/>
      </right>
      <top style="medium">
        <color theme="3"/>
      </top>
      <bottom/>
      <diagonal/>
    </border>
    <border>
      <left style="thick">
        <color theme="3"/>
      </left>
      <right style="hair">
        <color theme="3"/>
      </right>
      <top style="thick">
        <color theme="3"/>
      </top>
      <bottom style="hair">
        <color theme="3"/>
      </bottom>
      <diagonal/>
    </border>
    <border>
      <left style="hair">
        <color theme="3"/>
      </left>
      <right style="hair">
        <color theme="3"/>
      </right>
      <top style="thick">
        <color theme="3"/>
      </top>
      <bottom style="hair">
        <color theme="3"/>
      </bottom>
      <diagonal/>
    </border>
    <border>
      <left style="hair">
        <color theme="3"/>
      </left>
      <right style="thick">
        <color theme="3"/>
      </right>
      <top style="thick">
        <color theme="3"/>
      </top>
      <bottom style="hair">
        <color theme="3"/>
      </bottom>
      <diagonal/>
    </border>
    <border>
      <left style="thick">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thick">
        <color theme="3"/>
      </right>
      <top style="hair">
        <color theme="3"/>
      </top>
      <bottom style="hair">
        <color theme="3"/>
      </bottom>
      <diagonal/>
    </border>
    <border>
      <left style="thick">
        <color theme="3"/>
      </left>
      <right style="hair">
        <color theme="3"/>
      </right>
      <top style="hair">
        <color theme="3"/>
      </top>
      <bottom style="thick">
        <color theme="3"/>
      </bottom>
      <diagonal/>
    </border>
    <border>
      <left style="hair">
        <color theme="3"/>
      </left>
      <right style="hair">
        <color theme="3"/>
      </right>
      <top style="hair">
        <color theme="3"/>
      </top>
      <bottom style="thick">
        <color theme="3"/>
      </bottom>
      <diagonal/>
    </border>
    <border>
      <left style="hair">
        <color theme="3"/>
      </left>
      <right style="thick">
        <color theme="3"/>
      </right>
      <top style="hair">
        <color theme="3"/>
      </top>
      <bottom style="thick">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style="medium">
        <color theme="3"/>
      </left>
      <right/>
      <top/>
      <bottom/>
      <diagonal/>
    </border>
    <border>
      <left/>
      <right style="medium">
        <color theme="3"/>
      </right>
      <top/>
      <bottom style="medium">
        <color theme="3"/>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top/>
      <bottom style="thick">
        <color theme="3"/>
      </bottom>
      <diagonal/>
    </border>
    <border>
      <left/>
      <right style="medium">
        <color theme="3"/>
      </right>
      <top/>
      <bottom style="thick">
        <color theme="3"/>
      </bottom>
      <diagonal/>
    </border>
    <border>
      <left/>
      <right/>
      <top/>
      <bottom style="thin">
        <color rgb="FF92D050"/>
      </bottom>
      <diagonal/>
    </border>
    <border>
      <left style="hair">
        <color theme="0" tint="-0.34998626667073579"/>
      </left>
      <right/>
      <top/>
      <bottom/>
      <diagonal/>
    </border>
    <border>
      <left style="medium">
        <color rgb="FF92D050"/>
      </left>
      <right/>
      <top/>
      <bottom style="medium">
        <color rgb="FF92D050"/>
      </bottom>
      <diagonal/>
    </border>
    <border>
      <left/>
      <right style="medium">
        <color rgb="FF92D050"/>
      </right>
      <top/>
      <bottom style="medium">
        <color rgb="FF92D050"/>
      </bottom>
      <diagonal/>
    </border>
    <border>
      <left style="medium">
        <color theme="3"/>
      </left>
      <right/>
      <top/>
      <bottom style="medium">
        <color theme="3"/>
      </bottom>
      <diagonal/>
    </border>
    <border>
      <left/>
      <right/>
      <top/>
      <bottom style="medium">
        <color rgb="FF92D050"/>
      </bottom>
      <diagonal/>
    </border>
    <border>
      <left/>
      <right style="thick">
        <color rgb="FF92D050"/>
      </right>
      <top style="thick">
        <color theme="3"/>
      </top>
      <bottom/>
      <diagonal/>
    </border>
    <border>
      <left/>
      <right/>
      <top/>
      <bottom style="hair">
        <color rgb="FF92D050"/>
      </bottom>
      <diagonal/>
    </border>
    <border>
      <left/>
      <right/>
      <top style="thick">
        <color theme="3"/>
      </top>
      <bottom style="thick">
        <color rgb="FF92D050"/>
      </bottom>
      <diagonal/>
    </border>
    <border>
      <left/>
      <right style="thick">
        <color rgb="FF92D050"/>
      </right>
      <top style="thick">
        <color theme="3"/>
      </top>
      <bottom style="thick">
        <color rgb="FF92D05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hair">
        <color theme="3"/>
      </right>
      <top style="hair">
        <color theme="3"/>
      </top>
      <bottom style="hair">
        <color theme="3"/>
      </bottom>
      <diagonal/>
    </border>
  </borders>
  <cellStyleXfs count="97">
    <xf numFmtId="0" fontId="0" fillId="0" borderId="0"/>
    <xf numFmtId="0" fontId="1"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2" fillId="14" borderId="0" applyNumberFormat="0" applyBorder="0" applyAlignment="0" applyProtection="0"/>
    <xf numFmtId="0" fontId="1" fillId="23" borderId="0" applyNumberFormat="0" applyBorder="0" applyAlignment="0" applyProtection="0"/>
    <xf numFmtId="0" fontId="3" fillId="14" borderId="0" applyNumberFormat="0" applyBorder="0" applyAlignment="0" applyProtection="0"/>
    <xf numFmtId="0" fontId="4" fillId="24" borderId="1" applyNumberFormat="0" applyAlignment="0" applyProtection="0"/>
    <xf numFmtId="0" fontId="5" fillId="15" borderId="2" applyNumberFormat="0" applyAlignment="0" applyProtection="0"/>
    <xf numFmtId="43" fontId="6" fillId="0" borderId="0" applyFont="0" applyFill="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8" fillId="28"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12" fillId="23" borderId="1" applyNumberFormat="0" applyAlignment="0" applyProtection="0"/>
    <xf numFmtId="0" fontId="13" fillId="0" borderId="6" applyNumberFormat="0" applyFill="0" applyAlignment="0" applyProtection="0"/>
    <xf numFmtId="0" fontId="14" fillId="23" borderId="0" applyNumberFormat="0" applyBorder="0" applyAlignment="0" applyProtection="0"/>
    <xf numFmtId="0" fontId="6" fillId="0" borderId="0"/>
    <xf numFmtId="0" fontId="6" fillId="0" borderId="0"/>
    <xf numFmtId="0" fontId="45" fillId="0" borderId="0"/>
    <xf numFmtId="0" fontId="46" fillId="0" borderId="0"/>
    <xf numFmtId="0" fontId="46" fillId="0" borderId="0"/>
    <xf numFmtId="0" fontId="46" fillId="0" borderId="0"/>
    <xf numFmtId="0" fontId="47" fillId="0" borderId="0"/>
    <xf numFmtId="0" fontId="6" fillId="0" borderId="0"/>
    <xf numFmtId="0" fontId="47" fillId="0" borderId="0"/>
    <xf numFmtId="0" fontId="47" fillId="0" borderId="0"/>
    <xf numFmtId="0" fontId="6" fillId="22" borderId="7" applyNumberFormat="0" applyFont="0" applyAlignment="0" applyProtection="0"/>
    <xf numFmtId="0" fontId="15" fillId="24" borderId="8" applyNumberFormat="0" applyAlignment="0" applyProtection="0"/>
    <xf numFmtId="4" fontId="16" fillId="29" borderId="9" applyNumberFormat="0" applyProtection="0">
      <alignment vertical="center"/>
    </xf>
    <xf numFmtId="4" fontId="17" fillId="29" borderId="9" applyNumberFormat="0" applyProtection="0">
      <alignment vertical="center"/>
    </xf>
    <xf numFmtId="4" fontId="16" fillId="29" borderId="9" applyNumberFormat="0" applyProtection="0">
      <alignment horizontal="left" vertical="center" indent="1"/>
    </xf>
    <xf numFmtId="0" fontId="16" fillId="29" borderId="9" applyNumberFormat="0" applyProtection="0">
      <alignment horizontal="left" vertical="top" indent="1"/>
    </xf>
    <xf numFmtId="4" fontId="16" fillId="30" borderId="0" applyNumberFormat="0" applyProtection="0">
      <alignment horizontal="left" vertical="center" indent="1"/>
    </xf>
    <xf numFmtId="4" fontId="18" fillId="2" borderId="9" applyNumberFormat="0" applyProtection="0">
      <alignment horizontal="right" vertical="center"/>
    </xf>
    <xf numFmtId="4" fontId="18" fillId="4" borderId="9" applyNumberFormat="0" applyProtection="0">
      <alignment horizontal="right" vertical="center"/>
    </xf>
    <xf numFmtId="4" fontId="18" fillId="31" borderId="9" applyNumberFormat="0" applyProtection="0">
      <alignment horizontal="right" vertical="center"/>
    </xf>
    <xf numFmtId="4" fontId="18" fillId="6" borderId="9" applyNumberFormat="0" applyProtection="0">
      <alignment horizontal="right" vertical="center"/>
    </xf>
    <xf numFmtId="4" fontId="18" fillId="7" borderId="9" applyNumberFormat="0" applyProtection="0">
      <alignment horizontal="right" vertical="center"/>
    </xf>
    <xf numFmtId="4" fontId="18" fillId="32" borderId="9" applyNumberFormat="0" applyProtection="0">
      <alignment horizontal="right" vertical="center"/>
    </xf>
    <xf numFmtId="4" fontId="18" fillId="33" borderId="9" applyNumberFormat="0" applyProtection="0">
      <alignment horizontal="right" vertical="center"/>
    </xf>
    <xf numFmtId="4" fontId="18" fillId="34" borderId="9" applyNumberFormat="0" applyProtection="0">
      <alignment horizontal="right" vertical="center"/>
    </xf>
    <xf numFmtId="4" fontId="18" fillId="5" borderId="9" applyNumberFormat="0" applyProtection="0">
      <alignment horizontal="right" vertical="center"/>
    </xf>
    <xf numFmtId="4" fontId="16" fillId="35" borderId="10" applyNumberFormat="0" applyProtection="0">
      <alignment horizontal="left" vertical="center" indent="1"/>
    </xf>
    <xf numFmtId="4" fontId="18" fillId="36" borderId="0" applyNumberFormat="0" applyProtection="0">
      <alignment horizontal="left" vertical="center" indent="1"/>
    </xf>
    <xf numFmtId="4" fontId="19" fillId="37" borderId="0" applyNumberFormat="0" applyProtection="0">
      <alignment horizontal="left" vertical="center" indent="1"/>
    </xf>
    <xf numFmtId="4" fontId="18" fillId="30" borderId="9" applyNumberFormat="0" applyProtection="0">
      <alignment horizontal="right" vertical="center"/>
    </xf>
    <xf numFmtId="4" fontId="20" fillId="36" borderId="0" applyNumberFormat="0" applyProtection="0">
      <alignment horizontal="left" vertical="center" indent="1"/>
    </xf>
    <xf numFmtId="4" fontId="20" fillId="30" borderId="0" applyNumberFormat="0" applyProtection="0">
      <alignment horizontal="left" vertical="center" indent="1"/>
    </xf>
    <xf numFmtId="0" fontId="6" fillId="37" borderId="9" applyNumberFormat="0" applyProtection="0">
      <alignment horizontal="left" vertical="center" indent="1"/>
    </xf>
    <xf numFmtId="0" fontId="6" fillId="37" borderId="9" applyNumberFormat="0" applyProtection="0">
      <alignment horizontal="left" vertical="top" indent="1"/>
    </xf>
    <xf numFmtId="0" fontId="6" fillId="30" borderId="9" applyNumberFormat="0" applyProtection="0">
      <alignment horizontal="left" vertical="center" indent="1"/>
    </xf>
    <xf numFmtId="0" fontId="6" fillId="30" borderId="9" applyNumberFormat="0" applyProtection="0">
      <alignment horizontal="left" vertical="top" indent="1"/>
    </xf>
    <xf numFmtId="0" fontId="6" fillId="3" borderId="9" applyNumberFormat="0" applyProtection="0">
      <alignment horizontal="left" vertical="center" indent="1"/>
    </xf>
    <xf numFmtId="0" fontId="6" fillId="3" borderId="9" applyNumberFormat="0" applyProtection="0">
      <alignment horizontal="left" vertical="top" indent="1"/>
    </xf>
    <xf numFmtId="0" fontId="6" fillId="36" borderId="9" applyNumberFormat="0" applyProtection="0">
      <alignment horizontal="left" vertical="center" indent="1"/>
    </xf>
    <xf numFmtId="0" fontId="6" fillId="36" borderId="9" applyNumberFormat="0" applyProtection="0">
      <alignment horizontal="left" vertical="top" indent="1"/>
    </xf>
    <xf numFmtId="0" fontId="6" fillId="38" borderId="11" applyNumberFormat="0">
      <protection locked="0"/>
    </xf>
    <xf numFmtId="4" fontId="18" fillId="39" borderId="9" applyNumberFormat="0" applyProtection="0">
      <alignment vertical="center"/>
    </xf>
    <xf numFmtId="4" fontId="21" fillId="39" borderId="9" applyNumberFormat="0" applyProtection="0">
      <alignment vertical="center"/>
    </xf>
    <xf numFmtId="4" fontId="18" fillId="39" borderId="9" applyNumberFormat="0" applyProtection="0">
      <alignment horizontal="left" vertical="center" indent="1"/>
    </xf>
    <xf numFmtId="0" fontId="18" fillId="39" borderId="9" applyNumberFormat="0" applyProtection="0">
      <alignment horizontal="left" vertical="top" indent="1"/>
    </xf>
    <xf numFmtId="4" fontId="18" fillId="36" borderId="9" applyNumberFormat="0" applyProtection="0">
      <alignment horizontal="right" vertical="center"/>
    </xf>
    <xf numFmtId="4" fontId="21" fillId="36" borderId="9" applyNumberFormat="0" applyProtection="0">
      <alignment horizontal="right" vertical="center"/>
    </xf>
    <xf numFmtId="4" fontId="18" fillId="30" borderId="9" applyNumberFormat="0" applyProtection="0">
      <alignment horizontal="left" vertical="center" indent="1"/>
    </xf>
    <xf numFmtId="0" fontId="18" fillId="30" borderId="9" applyNumberFormat="0" applyProtection="0">
      <alignment horizontal="left" vertical="top" indent="1"/>
    </xf>
    <xf numFmtId="4" fontId="22" fillId="40" borderId="0" applyNumberFormat="0" applyProtection="0">
      <alignment horizontal="left" vertical="center" indent="1"/>
    </xf>
    <xf numFmtId="4" fontId="23" fillId="36" borderId="9" applyNumberFormat="0" applyProtection="0">
      <alignment horizontal="right" vertical="center"/>
    </xf>
    <xf numFmtId="0" fontId="24" fillId="0" borderId="0" applyNumberFormat="0" applyFill="0" applyBorder="0" applyAlignment="0" applyProtection="0"/>
    <xf numFmtId="0" fontId="7" fillId="0" borderId="12" applyNumberFormat="0" applyFill="0" applyAlignment="0" applyProtection="0"/>
    <xf numFmtId="0" fontId="25" fillId="0" borderId="0" applyNumberFormat="0" applyFill="0" applyBorder="0" applyAlignment="0" applyProtection="0"/>
  </cellStyleXfs>
  <cellXfs count="582">
    <xf numFmtId="0" fontId="0" fillId="0" borderId="0" xfId="0"/>
    <xf numFmtId="0" fontId="49" fillId="0" borderId="0" xfId="43" applyFont="1" applyAlignment="1" applyProtection="1">
      <alignment horizontal="left"/>
      <protection hidden="1"/>
    </xf>
    <xf numFmtId="0" fontId="49" fillId="0" borderId="0" xfId="0" applyFont="1" applyProtection="1">
      <protection hidden="1"/>
    </xf>
    <xf numFmtId="0" fontId="49" fillId="0" borderId="0" xfId="0" applyFont="1" applyAlignment="1" applyProtection="1">
      <alignment vertical="center"/>
      <protection hidden="1"/>
    </xf>
    <xf numFmtId="0" fontId="49" fillId="0" borderId="0" xfId="0" applyFont="1" applyAlignment="1" applyProtection="1">
      <alignment horizontal="left"/>
      <protection hidden="1"/>
    </xf>
    <xf numFmtId="0" fontId="50" fillId="0" borderId="0" xfId="0" applyFont="1" applyProtection="1">
      <protection hidden="1"/>
    </xf>
    <xf numFmtId="0" fontId="30" fillId="0" borderId="0" xfId="0" applyFont="1" applyProtection="1">
      <protection hidden="1"/>
    </xf>
    <xf numFmtId="0" fontId="30" fillId="0" borderId="0" xfId="0" applyFont="1" applyAlignment="1" applyProtection="1">
      <alignment horizontal="center"/>
      <protection hidden="1"/>
    </xf>
    <xf numFmtId="0" fontId="52" fillId="0" borderId="0" xfId="0" applyFont="1" applyAlignment="1" applyProtection="1">
      <alignment vertical="top"/>
      <protection hidden="1"/>
    </xf>
    <xf numFmtId="0" fontId="50" fillId="0" borderId="0" xfId="43" applyFont="1" applyProtection="1">
      <protection hidden="1"/>
    </xf>
    <xf numFmtId="0" fontId="30" fillId="0" borderId="0" xfId="0" applyFont="1" applyAlignment="1" applyProtection="1">
      <alignment horizontal="right" vertical="center"/>
      <protection hidden="1"/>
    </xf>
    <xf numFmtId="0" fontId="49" fillId="41" borderId="0" xfId="0" applyFont="1" applyFill="1" applyAlignment="1" applyProtection="1">
      <alignment horizontal="center"/>
      <protection hidden="1"/>
    </xf>
    <xf numFmtId="0" fontId="50" fillId="0" borderId="0" xfId="0" applyFont="1" applyAlignment="1" applyProtection="1">
      <alignment horizontal="center" vertical="center"/>
      <protection hidden="1"/>
    </xf>
    <xf numFmtId="9" fontId="49" fillId="0" borderId="0" xfId="0" applyNumberFormat="1" applyFont="1" applyAlignment="1" applyProtection="1">
      <alignment horizontal="center"/>
      <protection hidden="1"/>
    </xf>
    <xf numFmtId="0" fontId="57" fillId="0" borderId="0" xfId="0" applyFont="1" applyProtection="1">
      <protection hidden="1"/>
    </xf>
    <xf numFmtId="2" fontId="49" fillId="0" borderId="0" xfId="0" applyNumberFormat="1" applyFont="1" applyAlignment="1" applyProtection="1">
      <alignment horizontal="center" vertical="center"/>
      <protection hidden="1"/>
    </xf>
    <xf numFmtId="9" fontId="49" fillId="0" borderId="0" xfId="0" applyNumberFormat="1" applyFont="1" applyAlignment="1" applyProtection="1">
      <alignment horizontal="center" vertical="center"/>
      <protection hidden="1"/>
    </xf>
    <xf numFmtId="0" fontId="57" fillId="0" borderId="0" xfId="43" applyFont="1" applyProtection="1">
      <protection hidden="1"/>
    </xf>
    <xf numFmtId="0" fontId="57" fillId="0" borderId="0" xfId="0" applyFont="1" applyAlignment="1" applyProtection="1">
      <alignment wrapText="1"/>
      <protection hidden="1"/>
    </xf>
    <xf numFmtId="0" fontId="58" fillId="0" borderId="0" xfId="43" applyFont="1" applyAlignment="1" applyProtection="1">
      <alignment horizontal="left"/>
      <protection hidden="1"/>
    </xf>
    <xf numFmtId="0" fontId="58" fillId="0" borderId="0" xfId="0" applyFont="1" applyAlignment="1" applyProtection="1">
      <alignment horizontal="left"/>
      <protection hidden="1"/>
    </xf>
    <xf numFmtId="0" fontId="58" fillId="0" borderId="0" xfId="0" applyFont="1" applyAlignment="1" applyProtection="1">
      <alignment horizontal="left" wrapText="1"/>
      <protection hidden="1"/>
    </xf>
    <xf numFmtId="0" fontId="57" fillId="0" borderId="0" xfId="43" applyFont="1" applyAlignment="1" applyProtection="1">
      <alignment horizontal="left"/>
      <protection hidden="1"/>
    </xf>
    <xf numFmtId="0" fontId="50" fillId="0" borderId="0" xfId="0" applyFont="1" applyAlignment="1" applyProtection="1">
      <alignment wrapText="1"/>
      <protection hidden="1"/>
    </xf>
    <xf numFmtId="0" fontId="50" fillId="0" borderId="0" xfId="47" applyFont="1" applyProtection="1">
      <protection hidden="1"/>
    </xf>
    <xf numFmtId="0" fontId="50" fillId="41" borderId="0" xfId="47" applyFont="1" applyFill="1" applyAlignment="1" applyProtection="1">
      <alignment horizontal="center"/>
      <protection hidden="1"/>
    </xf>
    <xf numFmtId="0" fontId="50" fillId="0" borderId="0" xfId="47" applyFont="1" applyAlignment="1" applyProtection="1">
      <alignment horizontal="center"/>
      <protection hidden="1"/>
    </xf>
    <xf numFmtId="0" fontId="52" fillId="0" borderId="0" xfId="47" applyFont="1" applyAlignment="1" applyProtection="1">
      <alignment vertical="center"/>
      <protection hidden="1"/>
    </xf>
    <xf numFmtId="0" fontId="50" fillId="0" borderId="0" xfId="47" applyFont="1" applyAlignment="1" applyProtection="1">
      <alignment horizontal="left" vertical="center"/>
      <protection hidden="1"/>
    </xf>
    <xf numFmtId="0" fontId="50" fillId="0" borderId="0" xfId="47" applyFont="1" applyAlignment="1" applyProtection="1">
      <alignment vertical="center"/>
      <protection hidden="1"/>
    </xf>
    <xf numFmtId="0" fontId="50" fillId="0" borderId="0" xfId="47" applyFont="1" applyAlignment="1" applyProtection="1">
      <alignment horizontal="left" vertical="center" readingOrder="1"/>
      <protection hidden="1"/>
    </xf>
    <xf numFmtId="0" fontId="47" fillId="0" borderId="0" xfId="47" applyFont="1" applyAlignment="1" applyProtection="1">
      <alignment vertical="center"/>
      <protection hidden="1"/>
    </xf>
    <xf numFmtId="0" fontId="49" fillId="0" borderId="0" xfId="43" applyFont="1" applyProtection="1">
      <protection hidden="1"/>
    </xf>
    <xf numFmtId="0" fontId="47" fillId="0" borderId="28" xfId="47" applyFont="1" applyBorder="1" applyProtection="1">
      <protection hidden="1"/>
    </xf>
    <xf numFmtId="0" fontId="47" fillId="0" borderId="29" xfId="47" applyFont="1" applyBorder="1" applyProtection="1">
      <protection hidden="1"/>
    </xf>
    <xf numFmtId="0" fontId="50" fillId="0" borderId="29" xfId="47" applyFont="1" applyBorder="1" applyProtection="1">
      <protection hidden="1"/>
    </xf>
    <xf numFmtId="0" fontId="59" fillId="0" borderId="29" xfId="47" applyFont="1" applyBorder="1" applyAlignment="1" applyProtection="1">
      <alignment vertical="center"/>
      <protection hidden="1"/>
    </xf>
    <xf numFmtId="0" fontId="47" fillId="0" borderId="30" xfId="47" applyFont="1" applyBorder="1" applyProtection="1">
      <protection hidden="1"/>
    </xf>
    <xf numFmtId="0" fontId="47" fillId="0" borderId="0" xfId="47" applyFont="1" applyProtection="1">
      <protection hidden="1"/>
    </xf>
    <xf numFmtId="0" fontId="47" fillId="0" borderId="31" xfId="47" applyFont="1" applyBorder="1" applyProtection="1">
      <protection hidden="1"/>
    </xf>
    <xf numFmtId="0" fontId="47" fillId="0" borderId="32" xfId="47" applyFont="1" applyBorder="1" applyProtection="1">
      <protection hidden="1"/>
    </xf>
    <xf numFmtId="0" fontId="59" fillId="0" borderId="31" xfId="47" applyFont="1" applyBorder="1" applyAlignment="1" applyProtection="1">
      <alignment horizontal="center" vertical="center"/>
      <protection hidden="1"/>
    </xf>
    <xf numFmtId="0" fontId="59" fillId="0" borderId="0" xfId="47" applyFont="1" applyAlignment="1" applyProtection="1">
      <alignment horizontal="center" vertical="center"/>
      <protection hidden="1"/>
    </xf>
    <xf numFmtId="0" fontId="59" fillId="0" borderId="32" xfId="47" applyFont="1" applyBorder="1" applyAlignment="1" applyProtection="1">
      <alignment horizontal="center" vertical="center"/>
      <protection hidden="1"/>
    </xf>
    <xf numFmtId="0" fontId="50" fillId="0" borderId="0" xfId="47" applyFont="1" applyAlignment="1" applyProtection="1">
      <alignment horizontal="right" vertical="center"/>
      <protection hidden="1"/>
    </xf>
    <xf numFmtId="0" fontId="49" fillId="0" borderId="0" xfId="47" applyFont="1" applyAlignment="1" applyProtection="1">
      <alignment horizontal="left" vertical="center" readingOrder="1"/>
      <protection hidden="1"/>
    </xf>
    <xf numFmtId="0" fontId="49" fillId="0" borderId="0" xfId="47" applyFont="1" applyProtection="1">
      <protection hidden="1"/>
    </xf>
    <xf numFmtId="0" fontId="47" fillId="0" borderId="33" xfId="47" applyFont="1" applyBorder="1" applyProtection="1">
      <protection hidden="1"/>
    </xf>
    <xf numFmtId="0" fontId="47" fillId="0" borderId="34" xfId="47" applyFont="1" applyBorder="1" applyProtection="1">
      <protection hidden="1"/>
    </xf>
    <xf numFmtId="0" fontId="50" fillId="0" borderId="34" xfId="47" applyFont="1" applyBorder="1" applyProtection="1">
      <protection hidden="1"/>
    </xf>
    <xf numFmtId="0" fontId="47" fillId="0" borderId="35" xfId="47" applyFont="1" applyBorder="1" applyProtection="1">
      <protection hidden="1"/>
    </xf>
    <xf numFmtId="0" fontId="50" fillId="0" borderId="0" xfId="43" applyFont="1" applyAlignment="1" applyProtection="1">
      <alignment vertical="center"/>
      <protection hidden="1"/>
    </xf>
    <xf numFmtId="0" fontId="60" fillId="0" borderId="0" xfId="47" applyFont="1" applyAlignment="1" applyProtection="1">
      <alignment vertical="center"/>
      <protection hidden="1"/>
    </xf>
    <xf numFmtId="0" fontId="60" fillId="0" borderId="32" xfId="47" applyFont="1" applyBorder="1" applyAlignment="1" applyProtection="1">
      <alignment vertical="center"/>
      <protection hidden="1"/>
    </xf>
    <xf numFmtId="0" fontId="50" fillId="0" borderId="0" xfId="50" applyFont="1" applyProtection="1">
      <protection hidden="1"/>
    </xf>
    <xf numFmtId="0" fontId="49" fillId="0" borderId="0" xfId="48" applyFont="1" applyAlignment="1" applyProtection="1">
      <alignment horizontal="left" vertical="center" readingOrder="1"/>
      <protection hidden="1"/>
    </xf>
    <xf numFmtId="0" fontId="50" fillId="0" borderId="0" xfId="0" applyFont="1" applyAlignment="1" applyProtection="1">
      <alignment vertical="center"/>
      <protection hidden="1"/>
    </xf>
    <xf numFmtId="0" fontId="50" fillId="0" borderId="0" xfId="43" applyFont="1" applyAlignment="1" applyProtection="1">
      <alignment horizontal="left"/>
      <protection hidden="1"/>
    </xf>
    <xf numFmtId="0" fontId="50" fillId="0" borderId="0" xfId="0" applyFont="1" applyAlignment="1" applyProtection="1">
      <alignment vertical="center" wrapText="1"/>
      <protection hidden="1"/>
    </xf>
    <xf numFmtId="0" fontId="64" fillId="0" borderId="0" xfId="0" applyFont="1" applyAlignment="1" applyProtection="1">
      <alignment vertical="center" wrapText="1"/>
      <protection hidden="1"/>
    </xf>
    <xf numFmtId="0" fontId="65" fillId="0" borderId="0" xfId="0" applyFont="1" applyAlignment="1" applyProtection="1">
      <alignment wrapText="1"/>
      <protection hidden="1"/>
    </xf>
    <xf numFmtId="0" fontId="64" fillId="0" borderId="0" xfId="0" applyFont="1" applyAlignment="1" applyProtection="1">
      <alignment wrapText="1"/>
      <protection hidden="1"/>
    </xf>
    <xf numFmtId="2" fontId="66" fillId="0" borderId="0" xfId="0" applyNumberFormat="1" applyFont="1" applyAlignment="1" applyProtection="1">
      <alignment horizontal="center"/>
      <protection hidden="1"/>
    </xf>
    <xf numFmtId="2" fontId="49" fillId="0" borderId="0" xfId="0" applyNumberFormat="1" applyFont="1" applyProtection="1">
      <protection hidden="1"/>
    </xf>
    <xf numFmtId="2" fontId="49" fillId="0" borderId="0" xfId="0" applyNumberFormat="1" applyFont="1" applyAlignment="1" applyProtection="1">
      <alignment horizontal="right"/>
      <protection hidden="1"/>
    </xf>
    <xf numFmtId="3" fontId="49" fillId="0" borderId="0" xfId="0" applyNumberFormat="1" applyFont="1" applyAlignment="1" applyProtection="1">
      <alignment horizontal="left"/>
      <protection hidden="1"/>
    </xf>
    <xf numFmtId="0" fontId="67" fillId="0" borderId="0" xfId="0" applyFont="1" applyAlignment="1" applyProtection="1">
      <alignment horizontal="center"/>
      <protection hidden="1"/>
    </xf>
    <xf numFmtId="2" fontId="49" fillId="0" borderId="0" xfId="0" applyNumberFormat="1" applyFont="1" applyAlignment="1" applyProtection="1">
      <alignment horizontal="center"/>
      <protection hidden="1"/>
    </xf>
    <xf numFmtId="0" fontId="52" fillId="0" borderId="0" xfId="0" applyFont="1" applyProtection="1">
      <protection hidden="1"/>
    </xf>
    <xf numFmtId="0" fontId="68" fillId="0" borderId="0" xfId="0" applyFont="1" applyAlignment="1" applyProtection="1">
      <alignment horizontal="center"/>
      <protection hidden="1"/>
    </xf>
    <xf numFmtId="0" fontId="50" fillId="41" borderId="0" xfId="0" applyFont="1" applyFill="1" applyAlignment="1" applyProtection="1">
      <alignment horizontal="center" wrapText="1"/>
      <protection hidden="1"/>
    </xf>
    <xf numFmtId="0" fontId="50" fillId="0" borderId="0" xfId="43" applyFont="1" applyAlignment="1" applyProtection="1">
      <alignment wrapText="1"/>
      <protection hidden="1"/>
    </xf>
    <xf numFmtId="0" fontId="50" fillId="0" borderId="0" xfId="48" applyFont="1" applyProtection="1">
      <protection hidden="1"/>
    </xf>
    <xf numFmtId="0" fontId="33" fillId="0" borderId="0" xfId="0" applyFont="1" applyProtection="1">
      <protection hidden="1"/>
    </xf>
    <xf numFmtId="0" fontId="28" fillId="0" borderId="0" xfId="0" applyFont="1" applyProtection="1">
      <protection hidden="1"/>
    </xf>
    <xf numFmtId="0" fontId="35" fillId="0" borderId="0" xfId="0" applyFont="1" applyProtection="1">
      <protection hidden="1"/>
    </xf>
    <xf numFmtId="0" fontId="29" fillId="0" borderId="0" xfId="0" applyFont="1" applyAlignment="1" applyProtection="1">
      <alignment horizontal="center"/>
      <protection hidden="1"/>
    </xf>
    <xf numFmtId="0" fontId="33" fillId="0" borderId="0" xfId="0" applyFont="1" applyAlignment="1" applyProtection="1">
      <alignment horizontal="right" vertical="center"/>
      <protection hidden="1"/>
    </xf>
    <xf numFmtId="0" fontId="37" fillId="0" borderId="0" xfId="0" applyFont="1" applyProtection="1">
      <protection hidden="1"/>
    </xf>
    <xf numFmtId="0" fontId="50" fillId="0" borderId="0" xfId="47" applyFont="1" applyAlignment="1" applyProtection="1">
      <alignment horizontal="justify" vertical="center"/>
      <protection hidden="1"/>
    </xf>
    <xf numFmtId="0" fontId="49" fillId="0" borderId="0" xfId="0" applyFont="1" applyAlignment="1" applyProtection="1">
      <alignment horizontal="center"/>
      <protection hidden="1"/>
    </xf>
    <xf numFmtId="0" fontId="66" fillId="0" borderId="0" xfId="0" applyFont="1" applyAlignment="1" applyProtection="1">
      <alignment horizontal="center"/>
      <protection hidden="1"/>
    </xf>
    <xf numFmtId="0" fontId="50" fillId="0" borderId="0" xfId="47" applyFont="1" applyAlignment="1" applyProtection="1">
      <alignment horizontal="left"/>
      <protection hidden="1"/>
    </xf>
    <xf numFmtId="0" fontId="47" fillId="42" borderId="0" xfId="47" applyFont="1" applyFill="1" applyAlignment="1" applyProtection="1">
      <alignment vertical="center"/>
      <protection hidden="1"/>
    </xf>
    <xf numFmtId="0" fontId="69" fillId="42" borderId="0" xfId="47" applyFont="1" applyFill="1" applyAlignment="1" applyProtection="1">
      <alignment horizontal="left" vertical="center"/>
      <protection hidden="1"/>
    </xf>
    <xf numFmtId="165" fontId="69" fillId="42" borderId="0" xfId="47" applyNumberFormat="1" applyFont="1" applyFill="1" applyAlignment="1" applyProtection="1">
      <alignment horizontal="left" vertical="center"/>
      <protection hidden="1"/>
    </xf>
    <xf numFmtId="0" fontId="50" fillId="42" borderId="0" xfId="47" applyFont="1" applyFill="1" applyAlignment="1" applyProtection="1">
      <alignment vertical="center"/>
      <protection hidden="1"/>
    </xf>
    <xf numFmtId="0" fontId="54" fillId="42" borderId="0" xfId="47" applyFont="1" applyFill="1" applyAlignment="1" applyProtection="1">
      <alignment vertical="center"/>
      <protection hidden="1"/>
    </xf>
    <xf numFmtId="0" fontId="58" fillId="0" borderId="0" xfId="0" applyFont="1" applyProtection="1">
      <protection hidden="1"/>
    </xf>
    <xf numFmtId="0" fontId="49" fillId="43" borderId="11" xfId="0" applyFont="1" applyFill="1" applyBorder="1" applyAlignment="1" applyProtection="1">
      <alignment horizontal="center" vertical="center"/>
      <protection hidden="1"/>
    </xf>
    <xf numFmtId="0" fontId="66" fillId="0" borderId="0" xfId="0" applyFont="1" applyAlignment="1" applyProtection="1">
      <alignment horizontal="center" vertical="center"/>
      <protection hidden="1"/>
    </xf>
    <xf numFmtId="0" fontId="54" fillId="43" borderId="0" xfId="0" applyFont="1" applyFill="1" applyAlignment="1" applyProtection="1">
      <alignment horizontal="center"/>
      <protection hidden="1"/>
    </xf>
    <xf numFmtId="0" fontId="36" fillId="0" borderId="0" xfId="0" applyFont="1" applyProtection="1">
      <protection hidden="1"/>
    </xf>
    <xf numFmtId="0" fontId="49" fillId="41" borderId="0" xfId="0" applyFont="1" applyFill="1" applyAlignment="1" applyProtection="1">
      <alignment horizontal="center" wrapText="1"/>
      <protection hidden="1"/>
    </xf>
    <xf numFmtId="0" fontId="52" fillId="0" borderId="0" xfId="0" quotePrefix="1" applyFont="1" applyAlignment="1" applyProtection="1">
      <alignment vertical="center" wrapText="1"/>
      <protection hidden="1"/>
    </xf>
    <xf numFmtId="0" fontId="64" fillId="0" borderId="0" xfId="0" quotePrefix="1" applyFont="1" applyAlignment="1" applyProtection="1">
      <alignment vertical="center" wrapText="1"/>
      <protection hidden="1"/>
    </xf>
    <xf numFmtId="0" fontId="50" fillId="0" borderId="0" xfId="0" quotePrefix="1" applyFont="1" applyAlignment="1" applyProtection="1">
      <alignment vertical="center" wrapText="1"/>
      <protection hidden="1"/>
    </xf>
    <xf numFmtId="0" fontId="65" fillId="0" borderId="0" xfId="43" quotePrefix="1" applyFont="1" applyAlignment="1" applyProtection="1">
      <alignment vertical="center" wrapText="1"/>
      <protection hidden="1"/>
    </xf>
    <xf numFmtId="0" fontId="50" fillId="0" borderId="0" xfId="50" applyFont="1" applyAlignment="1" applyProtection="1">
      <alignment wrapText="1"/>
      <protection hidden="1"/>
    </xf>
    <xf numFmtId="0" fontId="64" fillId="0" borderId="0" xfId="50" applyFont="1" applyAlignment="1" applyProtection="1">
      <alignment wrapText="1"/>
      <protection hidden="1"/>
    </xf>
    <xf numFmtId="0" fontId="72" fillId="0" borderId="0" xfId="0" applyFont="1" applyProtection="1">
      <protection hidden="1"/>
    </xf>
    <xf numFmtId="0" fontId="50" fillId="41" borderId="0" xfId="0" applyFont="1" applyFill="1" applyAlignment="1" applyProtection="1">
      <alignment horizontal="center" vertical="center"/>
      <protection hidden="1"/>
    </xf>
    <xf numFmtId="0" fontId="49" fillId="0" borderId="0" xfId="43" applyFont="1" applyAlignment="1" applyProtection="1">
      <alignment horizontal="left" vertical="center"/>
      <protection hidden="1"/>
    </xf>
    <xf numFmtId="0" fontId="74" fillId="0" borderId="0" xfId="43" applyFont="1" applyAlignment="1" applyProtection="1">
      <alignment horizontal="left" vertical="center"/>
      <protection hidden="1"/>
    </xf>
    <xf numFmtId="0" fontId="65" fillId="0" borderId="0" xfId="43" applyFont="1" applyAlignment="1" applyProtection="1">
      <alignment horizontal="left" wrapText="1"/>
      <protection hidden="1"/>
    </xf>
    <xf numFmtId="0" fontId="59" fillId="0" borderId="36" xfId="47" applyFont="1" applyBorder="1" applyAlignment="1" applyProtection="1">
      <alignment horizontal="center" vertical="center"/>
      <protection hidden="1"/>
    </xf>
    <xf numFmtId="0" fontId="59" fillId="0" borderId="37" xfId="47" applyFont="1" applyBorder="1" applyAlignment="1" applyProtection="1">
      <alignment horizontal="center" vertical="center"/>
      <protection hidden="1"/>
    </xf>
    <xf numFmtId="0" fontId="59" fillId="0" borderId="38" xfId="47" applyFont="1" applyBorder="1" applyAlignment="1" applyProtection="1">
      <alignment horizontal="center" vertical="center"/>
      <protection hidden="1"/>
    </xf>
    <xf numFmtId="0" fontId="52" fillId="0" borderId="0" xfId="43" applyFont="1" applyProtection="1">
      <protection hidden="1"/>
    </xf>
    <xf numFmtId="0" fontId="49" fillId="0" borderId="0" xfId="48"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center" vertical="center"/>
      <protection hidden="1"/>
    </xf>
    <xf numFmtId="0" fontId="50" fillId="0" borderId="40" xfId="47" applyFont="1" applyBorder="1" applyAlignment="1" applyProtection="1">
      <alignment horizontal="justify" vertical="center"/>
      <protection hidden="1"/>
    </xf>
    <xf numFmtId="0" fontId="50" fillId="41" borderId="0" xfId="0" applyFont="1" applyFill="1" applyAlignment="1" applyProtection="1">
      <alignment horizontal="center" vertical="center" wrapText="1"/>
      <protection hidden="1"/>
    </xf>
    <xf numFmtId="165" fontId="69" fillId="42" borderId="0" xfId="47" applyNumberFormat="1" applyFont="1" applyFill="1" applyAlignment="1" applyProtection="1">
      <alignment horizontal="right" vertical="center"/>
      <protection hidden="1"/>
    </xf>
    <xf numFmtId="165" fontId="54" fillId="42" borderId="0" xfId="47" applyNumberFormat="1" applyFont="1" applyFill="1" applyAlignment="1" applyProtection="1">
      <alignment horizontal="right" vertical="center"/>
      <protection hidden="1"/>
    </xf>
    <xf numFmtId="0" fontId="52" fillId="0" borderId="0" xfId="0" applyFont="1" applyAlignment="1" applyProtection="1">
      <alignment vertical="center"/>
      <protection hidden="1"/>
    </xf>
    <xf numFmtId="0" fontId="74" fillId="0" borderId="0" xfId="0" applyFont="1" applyAlignment="1" applyProtection="1">
      <alignment wrapText="1"/>
      <protection hidden="1"/>
    </xf>
    <xf numFmtId="0" fontId="72" fillId="0" borderId="0" xfId="0" applyFont="1" applyAlignment="1" applyProtection="1">
      <alignment wrapText="1"/>
      <protection hidden="1"/>
    </xf>
    <xf numFmtId="0" fontId="69" fillId="42" borderId="0" xfId="48" applyFont="1" applyFill="1" applyAlignment="1" applyProtection="1">
      <alignment vertical="center"/>
      <protection hidden="1"/>
    </xf>
    <xf numFmtId="0" fontId="64" fillId="0" borderId="0" xfId="0" applyFont="1" applyProtection="1">
      <protection hidden="1"/>
    </xf>
    <xf numFmtId="0" fontId="65" fillId="0" borderId="0" xfId="0" applyFont="1" applyProtection="1">
      <protection hidden="1"/>
    </xf>
    <xf numFmtId="0" fontId="54" fillId="42" borderId="0" xfId="43" applyFont="1" applyFill="1" applyAlignment="1" applyProtection="1">
      <alignment vertical="center"/>
      <protection hidden="1"/>
    </xf>
    <xf numFmtId="0" fontId="50" fillId="0" borderId="0" xfId="48" applyFont="1" applyAlignment="1" applyProtection="1">
      <alignment horizontal="left" vertical="center"/>
      <protection hidden="1"/>
    </xf>
    <xf numFmtId="0" fontId="66" fillId="43" borderId="13" xfId="0" applyFont="1" applyFill="1" applyBorder="1" applyAlignment="1" applyProtection="1">
      <alignment horizontal="center" vertical="center"/>
      <protection hidden="1"/>
    </xf>
    <xf numFmtId="0" fontId="50" fillId="0" borderId="0" xfId="48" applyFont="1" applyAlignment="1" applyProtection="1">
      <alignment horizontal="right" vertical="center"/>
      <protection hidden="1"/>
    </xf>
    <xf numFmtId="0" fontId="50" fillId="0" borderId="0" xfId="48" applyFont="1" applyAlignment="1" applyProtection="1">
      <alignment horizontal="left"/>
      <protection hidden="1"/>
    </xf>
    <xf numFmtId="0" fontId="50" fillId="0" borderId="0" xfId="48" applyFont="1" applyAlignment="1" applyProtection="1">
      <alignment vertical="center"/>
      <protection hidden="1"/>
    </xf>
    <xf numFmtId="0" fontId="50" fillId="41" borderId="0" xfId="48" applyFont="1" applyFill="1" applyAlignment="1" applyProtection="1">
      <alignment horizontal="center"/>
      <protection hidden="1"/>
    </xf>
    <xf numFmtId="0" fontId="49" fillId="41" borderId="0" xfId="43" applyFont="1" applyFill="1" applyAlignment="1" applyProtection="1">
      <alignment horizontal="center"/>
      <protection hidden="1"/>
    </xf>
    <xf numFmtId="0" fontId="34" fillId="0" borderId="0" xfId="47" applyFont="1" applyProtection="1">
      <protection hidden="1"/>
    </xf>
    <xf numFmtId="0" fontId="34" fillId="0" borderId="0" xfId="47" applyFont="1" applyAlignment="1" applyProtection="1">
      <alignment vertical="center"/>
      <protection hidden="1"/>
    </xf>
    <xf numFmtId="0" fontId="50" fillId="0" borderId="0" xfId="48" applyFont="1" applyAlignment="1" applyProtection="1">
      <alignment horizontal="left" vertical="center" readingOrder="1"/>
      <protection hidden="1"/>
    </xf>
    <xf numFmtId="0" fontId="50" fillId="0" borderId="40" xfId="47" applyFont="1" applyBorder="1" applyAlignment="1" applyProtection="1">
      <alignment horizontal="right" vertical="center"/>
      <protection hidden="1"/>
    </xf>
    <xf numFmtId="0" fontId="50" fillId="0" borderId="40" xfId="47" applyFont="1" applyBorder="1" applyAlignment="1" applyProtection="1">
      <alignment horizontal="left" vertical="center" readingOrder="1"/>
      <protection hidden="1"/>
    </xf>
    <xf numFmtId="0" fontId="47" fillId="0" borderId="40" xfId="47" applyFont="1" applyBorder="1" applyProtection="1">
      <protection hidden="1"/>
    </xf>
    <xf numFmtId="0" fontId="50" fillId="0" borderId="40" xfId="47" applyFont="1" applyBorder="1" applyProtection="1">
      <protection hidden="1"/>
    </xf>
    <xf numFmtId="0" fontId="50" fillId="0" borderId="40" xfId="47" applyFont="1" applyBorder="1" applyAlignment="1" applyProtection="1">
      <alignment vertical="center"/>
      <protection hidden="1"/>
    </xf>
    <xf numFmtId="0" fontId="34" fillId="0" borderId="40" xfId="47" applyFont="1" applyBorder="1" applyAlignment="1" applyProtection="1">
      <alignment vertical="center"/>
      <protection hidden="1"/>
    </xf>
    <xf numFmtId="0" fontId="49" fillId="0" borderId="40" xfId="47" applyFont="1" applyBorder="1" applyAlignment="1" applyProtection="1">
      <alignment horizontal="left" vertical="center" readingOrder="1"/>
      <protection hidden="1"/>
    </xf>
    <xf numFmtId="0" fontId="50" fillId="0" borderId="40" xfId="48" applyFont="1" applyBorder="1" applyProtection="1">
      <protection hidden="1"/>
    </xf>
    <xf numFmtId="0" fontId="47" fillId="0" borderId="40" xfId="47" applyFont="1" applyBorder="1" applyAlignment="1" applyProtection="1">
      <alignment horizontal="center"/>
      <protection hidden="1"/>
    </xf>
    <xf numFmtId="0" fontId="69" fillId="42" borderId="0" xfId="47" applyFont="1" applyFill="1" applyAlignment="1" applyProtection="1">
      <alignment vertical="center"/>
      <protection hidden="1"/>
    </xf>
    <xf numFmtId="0" fontId="69" fillId="42" borderId="0" xfId="48" applyFont="1" applyFill="1" applyAlignment="1" applyProtection="1">
      <alignment vertical="center"/>
      <protection locked="0" hidden="1"/>
    </xf>
    <xf numFmtId="0" fontId="50" fillId="0" borderId="14" xfId="48" applyFont="1" applyBorder="1" applyProtection="1">
      <protection hidden="1"/>
    </xf>
    <xf numFmtId="0" fontId="50" fillId="0" borderId="40" xfId="48" applyFont="1" applyBorder="1" applyAlignment="1" applyProtection="1">
      <alignment horizontal="right"/>
      <protection hidden="1"/>
    </xf>
    <xf numFmtId="0" fontId="49" fillId="0" borderId="40" xfId="47" applyFont="1" applyBorder="1" applyProtection="1">
      <protection hidden="1"/>
    </xf>
    <xf numFmtId="0" fontId="34" fillId="0" borderId="0" xfId="47" applyFont="1" applyAlignment="1" applyProtection="1">
      <alignment horizontal="center" vertical="center"/>
      <protection hidden="1"/>
    </xf>
    <xf numFmtId="0" fontId="34" fillId="0" borderId="40" xfId="47" applyFont="1" applyBorder="1" applyAlignment="1" applyProtection="1">
      <alignment horizontal="center" vertical="center"/>
      <protection hidden="1"/>
    </xf>
    <xf numFmtId="0" fontId="34" fillId="0" borderId="0" xfId="47" applyFont="1" applyAlignment="1" applyProtection="1">
      <alignment horizontal="center"/>
      <protection hidden="1"/>
    </xf>
    <xf numFmtId="0" fontId="47" fillId="42" borderId="0" xfId="47" applyFont="1" applyFill="1" applyProtection="1">
      <protection hidden="1"/>
    </xf>
    <xf numFmtId="0" fontId="50" fillId="42" borderId="0" xfId="47" applyFont="1" applyFill="1" applyAlignment="1" applyProtection="1">
      <alignment horizontal="justify" vertical="center"/>
      <protection hidden="1"/>
    </xf>
    <xf numFmtId="0" fontId="34" fillId="0" borderId="40" xfId="47" applyFont="1" applyBorder="1" applyAlignment="1" applyProtection="1">
      <alignment horizontal="center"/>
      <protection hidden="1"/>
    </xf>
    <xf numFmtId="0" fontId="50" fillId="0" borderId="45" xfId="47" applyFont="1" applyBorder="1" applyProtection="1">
      <protection hidden="1"/>
    </xf>
    <xf numFmtId="0" fontId="50" fillId="0" borderId="0" xfId="48" applyFont="1" applyAlignment="1" applyProtection="1">
      <alignment horizontal="right"/>
      <protection hidden="1"/>
    </xf>
    <xf numFmtId="0" fontId="36" fillId="0" borderId="0" xfId="0" applyFont="1" applyProtection="1">
      <protection locked="0" hidden="1"/>
    </xf>
    <xf numFmtId="0" fontId="50" fillId="0" borderId="0" xfId="0" applyFont="1" applyAlignment="1" applyProtection="1">
      <alignment horizontal="justify" vertical="center" wrapText="1"/>
      <protection hidden="1"/>
    </xf>
    <xf numFmtId="0" fontId="64" fillId="0" borderId="0" xfId="0" applyFont="1" applyAlignment="1" applyProtection="1">
      <alignment horizontal="justify" vertical="center" wrapText="1"/>
      <protection hidden="1"/>
    </xf>
    <xf numFmtId="0" fontId="80" fillId="0" borderId="0" xfId="0" applyFont="1" applyAlignment="1" applyProtection="1">
      <alignment horizontal="justify" vertical="center"/>
      <protection hidden="1"/>
    </xf>
    <xf numFmtId="0" fontId="80" fillId="0" borderId="0" xfId="0" applyFont="1" applyAlignment="1" applyProtection="1">
      <alignment horizontal="justify" vertical="center" wrapText="1"/>
      <protection hidden="1"/>
    </xf>
    <xf numFmtId="0" fontId="50" fillId="42" borderId="0" xfId="43" applyFont="1" applyFill="1" applyAlignment="1" applyProtection="1">
      <alignment vertical="center"/>
      <protection hidden="1"/>
    </xf>
    <xf numFmtId="0" fontId="51" fillId="0" borderId="29" xfId="47" applyFont="1" applyBorder="1" applyAlignment="1" applyProtection="1">
      <alignment vertical="center"/>
      <protection hidden="1"/>
    </xf>
    <xf numFmtId="0" fontId="81" fillId="0" borderId="0" xfId="47" applyFont="1" applyAlignment="1" applyProtection="1">
      <alignment vertical="center"/>
      <protection hidden="1"/>
    </xf>
    <xf numFmtId="0" fontId="51" fillId="0" borderId="0" xfId="47" applyFont="1" applyAlignment="1" applyProtection="1">
      <alignment horizontal="center" vertical="center"/>
      <protection hidden="1"/>
    </xf>
    <xf numFmtId="0" fontId="51" fillId="0" borderId="37" xfId="47" applyFont="1" applyBorder="1" applyAlignment="1" applyProtection="1">
      <alignment horizontal="center" vertical="center"/>
      <protection hidden="1"/>
    </xf>
    <xf numFmtId="0" fontId="50" fillId="0" borderId="0" xfId="47" applyFont="1" applyAlignment="1" applyProtection="1">
      <alignment horizontal="right"/>
      <protection hidden="1"/>
    </xf>
    <xf numFmtId="0" fontId="83" fillId="0" borderId="0" xfId="0" applyFont="1" applyProtection="1">
      <protection hidden="1"/>
    </xf>
    <xf numFmtId="0" fontId="50" fillId="0" borderId="15" xfId="48" applyFont="1" applyBorder="1" applyAlignment="1" applyProtection="1">
      <alignment horizontal="center"/>
      <protection hidden="1"/>
    </xf>
    <xf numFmtId="0" fontId="69" fillId="42" borderId="0" xfId="47" applyFont="1" applyFill="1" applyAlignment="1" applyProtection="1">
      <alignment horizontal="center" vertical="center"/>
      <protection locked="0" hidden="1"/>
    </xf>
    <xf numFmtId="0" fontId="50" fillId="0" borderId="0" xfId="48" applyFont="1" applyAlignment="1" applyProtection="1">
      <alignment horizontal="center"/>
      <protection hidden="1"/>
    </xf>
    <xf numFmtId="0" fontId="50" fillId="0" borderId="16" xfId="48" applyFont="1" applyBorder="1" applyProtection="1">
      <protection hidden="1"/>
    </xf>
    <xf numFmtId="0" fontId="93" fillId="41" borderId="52" xfId="43" applyFont="1" applyFill="1" applyBorder="1" applyAlignment="1" applyProtection="1">
      <alignment horizontal="center" vertical="center"/>
      <protection hidden="1"/>
    </xf>
    <xf numFmtId="0" fontId="94" fillId="0" borderId="53" xfId="43" applyFont="1" applyBorder="1" applyAlignment="1" applyProtection="1">
      <alignment horizontal="center" vertical="center"/>
      <protection hidden="1"/>
    </xf>
    <xf numFmtId="0" fontId="94" fillId="0" borderId="54" xfId="43" applyFont="1" applyBorder="1" applyAlignment="1" applyProtection="1">
      <alignment horizontal="center" vertical="center"/>
      <protection hidden="1"/>
    </xf>
    <xf numFmtId="0" fontId="95" fillId="0" borderId="55" xfId="0" applyFont="1" applyBorder="1" applyAlignment="1" applyProtection="1">
      <alignment horizontal="center" vertical="center" wrapText="1"/>
      <protection hidden="1"/>
    </xf>
    <xf numFmtId="0" fontId="94" fillId="45" borderId="56" xfId="43" applyFont="1" applyFill="1" applyBorder="1" applyAlignment="1">
      <alignment horizontal="center" vertical="center"/>
    </xf>
    <xf numFmtId="166" fontId="93" fillId="41" borderId="57" xfId="46" applyNumberFormat="1" applyFont="1" applyFill="1" applyBorder="1" applyAlignment="1" applyProtection="1">
      <alignment horizontal="center" vertical="center"/>
      <protection hidden="1"/>
    </xf>
    <xf numFmtId="0" fontId="95" fillId="0" borderId="56" xfId="46" applyFont="1" applyBorder="1" applyAlignment="1" applyProtection="1">
      <alignment horizontal="center" vertical="center"/>
      <protection hidden="1"/>
    </xf>
    <xf numFmtId="166" fontId="95" fillId="46" borderId="57" xfId="46" applyNumberFormat="1" applyFont="1" applyFill="1" applyBorder="1" applyAlignment="1" applyProtection="1">
      <alignment horizontal="center" vertical="center"/>
      <protection hidden="1"/>
    </xf>
    <xf numFmtId="0" fontId="95" fillId="0" borderId="55" xfId="0" applyFont="1" applyBorder="1" applyAlignment="1" applyProtection="1">
      <alignment horizontal="center" vertical="center"/>
      <protection hidden="1"/>
    </xf>
    <xf numFmtId="0" fontId="95" fillId="0" borderId="56" xfId="0" applyFont="1" applyBorder="1" applyAlignment="1" applyProtection="1">
      <alignment horizontal="center" vertical="center"/>
      <protection hidden="1"/>
    </xf>
    <xf numFmtId="166" fontId="95" fillId="46" borderId="57" xfId="0" applyNumberFormat="1" applyFont="1" applyFill="1" applyBorder="1" applyAlignment="1" applyProtection="1">
      <alignment horizontal="center" vertical="center"/>
      <protection hidden="1"/>
    </xf>
    <xf numFmtId="0" fontId="96" fillId="0" borderId="56" xfId="0" applyFont="1" applyBorder="1" applyAlignment="1" applyProtection="1">
      <alignment horizontal="center" vertical="center"/>
      <protection hidden="1"/>
    </xf>
    <xf numFmtId="166" fontId="95" fillId="0" borderId="57" xfId="0" applyNumberFormat="1" applyFont="1" applyBorder="1" applyAlignment="1" applyProtection="1">
      <alignment horizontal="center" vertical="center"/>
      <protection hidden="1"/>
    </xf>
    <xf numFmtId="0" fontId="95" fillId="45" borderId="56" xfId="0" applyFont="1" applyFill="1" applyBorder="1" applyAlignment="1" applyProtection="1">
      <alignment horizontal="center" vertical="center"/>
      <protection hidden="1"/>
    </xf>
    <xf numFmtId="166" fontId="93" fillId="41" borderId="57" xfId="0" applyNumberFormat="1" applyFont="1" applyFill="1" applyBorder="1" applyAlignment="1" applyProtection="1">
      <alignment horizontal="center" vertical="center"/>
      <protection hidden="1"/>
    </xf>
    <xf numFmtId="0" fontId="93" fillId="45" borderId="56" xfId="0" applyFont="1" applyFill="1" applyBorder="1" applyAlignment="1" applyProtection="1">
      <alignment horizontal="center" vertical="center"/>
      <protection hidden="1"/>
    </xf>
    <xf numFmtId="0" fontId="95" fillId="0" borderId="55" xfId="46" applyFont="1" applyBorder="1" applyAlignment="1" applyProtection="1">
      <alignment horizontal="center" vertical="center"/>
      <protection hidden="1"/>
    </xf>
    <xf numFmtId="0" fontId="94" fillId="0" borderId="56" xfId="43" applyFont="1" applyBorder="1" applyAlignment="1">
      <alignment horizontal="center" vertical="center"/>
    </xf>
    <xf numFmtId="166" fontId="95" fillId="0" borderId="57" xfId="46" applyNumberFormat="1" applyFont="1" applyBorder="1" applyAlignment="1" applyProtection="1">
      <alignment horizontal="center" vertical="center"/>
      <protection hidden="1"/>
    </xf>
    <xf numFmtId="166" fontId="95" fillId="45" borderId="56" xfId="46" applyNumberFormat="1" applyFont="1" applyFill="1" applyBorder="1" applyAlignment="1" applyProtection="1">
      <alignment horizontal="center" vertical="center"/>
      <protection hidden="1"/>
    </xf>
    <xf numFmtId="0" fontId="95" fillId="0" borderId="58" xfId="0" applyFont="1" applyBorder="1" applyAlignment="1" applyProtection="1">
      <alignment horizontal="center" vertical="center" wrapText="1"/>
      <protection hidden="1"/>
    </xf>
    <xf numFmtId="0" fontId="93" fillId="41" borderId="59" xfId="0" applyFont="1" applyFill="1" applyBorder="1" applyAlignment="1" applyProtection="1">
      <alignment horizontal="center" vertical="center"/>
      <protection hidden="1"/>
    </xf>
    <xf numFmtId="0" fontId="93" fillId="41" borderId="60" xfId="0" applyFont="1" applyFill="1" applyBorder="1" applyAlignment="1" applyProtection="1">
      <alignment horizontal="center" vertical="center"/>
      <protection hidden="1"/>
    </xf>
    <xf numFmtId="0" fontId="95" fillId="0" borderId="0" xfId="44" applyFont="1" applyAlignment="1" applyProtection="1">
      <alignment vertical="center"/>
      <protection hidden="1"/>
    </xf>
    <xf numFmtId="0" fontId="95" fillId="0" borderId="0" xfId="44" applyFont="1" applyAlignment="1" applyProtection="1">
      <alignment horizontal="left" vertical="center"/>
      <protection hidden="1"/>
    </xf>
    <xf numFmtId="0" fontId="97" fillId="0" borderId="0" xfId="0" applyFont="1" applyProtection="1">
      <protection hidden="1"/>
    </xf>
    <xf numFmtId="0" fontId="50" fillId="0" borderId="0" xfId="0" applyFont="1" applyAlignment="1" applyProtection="1">
      <alignment horizontal="justify" vertical="center"/>
      <protection hidden="1"/>
    </xf>
    <xf numFmtId="0" fontId="50" fillId="0" borderId="0" xfId="0" applyFont="1"/>
    <xf numFmtId="0" fontId="50" fillId="0" borderId="0" xfId="0" applyFont="1" applyAlignment="1">
      <alignment vertical="center"/>
    </xf>
    <xf numFmtId="0" fontId="98" fillId="0" borderId="0" xfId="0" applyFont="1" applyAlignment="1">
      <alignment vertical="center"/>
    </xf>
    <xf numFmtId="0" fontId="74" fillId="0" borderId="0" xfId="0" applyFont="1" applyProtection="1">
      <protection hidden="1"/>
    </xf>
    <xf numFmtId="0" fontId="50" fillId="0" borderId="0" xfId="46" applyFont="1" applyAlignment="1" applyProtection="1">
      <alignment vertical="center" wrapText="1"/>
      <protection hidden="1"/>
    </xf>
    <xf numFmtId="0" fontId="64" fillId="0" borderId="0" xfId="46" applyFont="1" applyAlignment="1" applyProtection="1">
      <alignment vertical="center" wrapText="1"/>
      <protection hidden="1"/>
    </xf>
    <xf numFmtId="0" fontId="50" fillId="0" borderId="0" xfId="46" applyFont="1" applyAlignment="1" applyProtection="1">
      <alignment vertical="center"/>
      <protection hidden="1"/>
    </xf>
    <xf numFmtId="0" fontId="65" fillId="0" borderId="0" xfId="51" applyFont="1" applyAlignment="1" applyProtection="1">
      <alignment vertical="center"/>
      <protection hidden="1"/>
    </xf>
    <xf numFmtId="0" fontId="99" fillId="42" borderId="0" xfId="37" applyFont="1" applyFill="1" applyBorder="1" applyAlignment="1" applyProtection="1">
      <alignment horizontal="center" vertical="center"/>
      <protection locked="0" hidden="1"/>
    </xf>
    <xf numFmtId="0" fontId="83" fillId="47" borderId="17" xfId="0" applyFont="1" applyFill="1" applyBorder="1" applyAlignment="1" applyProtection="1">
      <alignment horizontal="center"/>
      <protection hidden="1"/>
    </xf>
    <xf numFmtId="2" fontId="83" fillId="47" borderId="11" xfId="0" applyNumberFormat="1" applyFont="1" applyFill="1" applyBorder="1" applyAlignment="1" applyProtection="1">
      <alignment horizontal="center"/>
      <protection hidden="1"/>
    </xf>
    <xf numFmtId="0" fontId="47" fillId="47" borderId="18" xfId="0" applyFont="1" applyFill="1" applyBorder="1" applyAlignment="1" applyProtection="1">
      <alignment horizontal="center"/>
      <protection hidden="1"/>
    </xf>
    <xf numFmtId="4" fontId="47" fillId="47" borderId="18" xfId="0" applyNumberFormat="1" applyFont="1" applyFill="1" applyBorder="1" applyAlignment="1" applyProtection="1">
      <alignment horizontal="center" vertical="center"/>
      <protection hidden="1"/>
    </xf>
    <xf numFmtId="3" fontId="47" fillId="47" borderId="18" xfId="0" applyNumberFormat="1" applyFont="1" applyFill="1" applyBorder="1" applyAlignment="1" applyProtection="1">
      <alignment horizontal="center" vertical="center"/>
      <protection hidden="1"/>
    </xf>
    <xf numFmtId="0" fontId="47" fillId="47" borderId="13" xfId="0" applyFont="1" applyFill="1" applyBorder="1" applyAlignment="1" applyProtection="1">
      <alignment horizontal="center" vertical="center"/>
      <protection hidden="1"/>
    </xf>
    <xf numFmtId="0" fontId="83" fillId="0" borderId="19" xfId="0" applyFont="1" applyBorder="1" applyAlignment="1" applyProtection="1">
      <alignment horizontal="center" wrapText="1"/>
      <protection hidden="1"/>
    </xf>
    <xf numFmtId="0" fontId="106" fillId="0" borderId="20" xfId="0" applyFont="1" applyBorder="1" applyAlignment="1" applyProtection="1">
      <alignment horizontal="center"/>
      <protection hidden="1"/>
    </xf>
    <xf numFmtId="0" fontId="107" fillId="45" borderId="0" xfId="0" applyFont="1" applyFill="1" applyAlignment="1" applyProtection="1">
      <alignment horizontal="center" vertical="center"/>
      <protection hidden="1"/>
    </xf>
    <xf numFmtId="0" fontId="47" fillId="0" borderId="0" xfId="0" applyFont="1" applyProtection="1">
      <protection hidden="1"/>
    </xf>
    <xf numFmtId="0" fontId="108" fillId="0" borderId="0" xfId="0" applyFont="1" applyProtection="1">
      <protection hidden="1"/>
    </xf>
    <xf numFmtId="0" fontId="106" fillId="0" borderId="21" xfId="0" applyFont="1" applyBorder="1" applyAlignment="1" applyProtection="1">
      <alignment horizontal="center"/>
      <protection hidden="1"/>
    </xf>
    <xf numFmtId="0" fontId="47" fillId="47" borderId="0" xfId="0" applyFont="1" applyFill="1" applyAlignment="1" applyProtection="1">
      <alignment horizontal="center"/>
      <protection hidden="1"/>
    </xf>
    <xf numFmtId="0" fontId="47" fillId="47" borderId="22" xfId="0" applyFont="1" applyFill="1" applyBorder="1" applyAlignment="1" applyProtection="1">
      <alignment horizontal="center"/>
      <protection hidden="1"/>
    </xf>
    <xf numFmtId="0" fontId="106" fillId="0" borderId="13" xfId="0" applyFont="1" applyBorder="1" applyAlignment="1" applyProtection="1">
      <alignment horizontal="center"/>
      <protection hidden="1"/>
    </xf>
    <xf numFmtId="0" fontId="47" fillId="47" borderId="22" xfId="0" applyFont="1" applyFill="1" applyBorder="1" applyAlignment="1" applyProtection="1">
      <alignment horizontal="center" vertical="center"/>
      <protection hidden="1"/>
    </xf>
    <xf numFmtId="0" fontId="109" fillId="0" borderId="0" xfId="0" applyFont="1" applyProtection="1">
      <protection hidden="1"/>
    </xf>
    <xf numFmtId="3" fontId="83" fillId="47" borderId="17" xfId="0" applyNumberFormat="1" applyFont="1" applyFill="1" applyBorder="1" applyAlignment="1" applyProtection="1">
      <alignment horizontal="center"/>
      <protection hidden="1"/>
    </xf>
    <xf numFmtId="0" fontId="83" fillId="0" borderId="22" xfId="0" applyFont="1" applyBorder="1" applyAlignment="1" applyProtection="1">
      <alignment horizontal="center"/>
      <protection hidden="1"/>
    </xf>
    <xf numFmtId="0" fontId="47" fillId="47" borderId="20" xfId="0" applyFont="1" applyFill="1" applyBorder="1" applyAlignment="1" applyProtection="1">
      <alignment horizontal="left" vertical="center"/>
      <protection hidden="1"/>
    </xf>
    <xf numFmtId="9" fontId="47" fillId="0" borderId="23" xfId="0" applyNumberFormat="1" applyFont="1" applyBorder="1" applyAlignment="1" applyProtection="1">
      <alignment horizontal="center" vertical="center"/>
      <protection hidden="1"/>
    </xf>
    <xf numFmtId="0" fontId="83" fillId="47" borderId="24" xfId="0" applyFont="1" applyFill="1" applyBorder="1" applyAlignment="1" applyProtection="1">
      <alignment horizontal="center"/>
      <protection hidden="1"/>
    </xf>
    <xf numFmtId="0" fontId="47" fillId="47" borderId="21" xfId="0" applyFont="1" applyFill="1" applyBorder="1" applyAlignment="1" applyProtection="1">
      <alignment horizontal="left" vertical="center"/>
      <protection hidden="1"/>
    </xf>
    <xf numFmtId="0" fontId="109" fillId="0" borderId="17" xfId="0" applyFont="1" applyBorder="1" applyProtection="1">
      <protection hidden="1"/>
    </xf>
    <xf numFmtId="0" fontId="47" fillId="0" borderId="22" xfId="0" applyFont="1" applyBorder="1" applyAlignment="1" applyProtection="1">
      <alignment horizontal="center" vertical="center"/>
      <protection hidden="1"/>
    </xf>
    <xf numFmtId="0" fontId="47" fillId="0" borderId="0" xfId="0" applyFont="1" applyAlignment="1" applyProtection="1">
      <alignment horizontal="left"/>
      <protection hidden="1"/>
    </xf>
    <xf numFmtId="0" fontId="47" fillId="0" borderId="17" xfId="0" applyFont="1" applyBorder="1" applyAlignment="1" applyProtection="1">
      <alignment vertical="center"/>
      <protection hidden="1"/>
    </xf>
    <xf numFmtId="0" fontId="46" fillId="0" borderId="0" xfId="0" applyFont="1" applyProtection="1">
      <protection hidden="1"/>
    </xf>
    <xf numFmtId="0" fontId="47" fillId="47" borderId="0" xfId="0" applyFont="1" applyFill="1" applyAlignment="1" applyProtection="1">
      <alignment horizontal="center" vertical="center"/>
      <protection hidden="1"/>
    </xf>
    <xf numFmtId="0" fontId="47" fillId="0" borderId="21" xfId="0" applyFont="1" applyBorder="1" applyAlignment="1" applyProtection="1">
      <alignment vertical="center"/>
      <protection hidden="1"/>
    </xf>
    <xf numFmtId="9" fontId="47" fillId="0" borderId="17" xfId="0" applyNumberFormat="1" applyFont="1" applyBorder="1" applyAlignment="1" applyProtection="1">
      <alignment horizontal="center" vertical="center"/>
      <protection hidden="1"/>
    </xf>
    <xf numFmtId="0" fontId="47" fillId="42" borderId="22" xfId="0" applyFont="1" applyFill="1" applyBorder="1" applyAlignment="1" applyProtection="1">
      <alignment horizontal="center" vertical="center"/>
      <protection hidden="1"/>
    </xf>
    <xf numFmtId="0" fontId="106" fillId="0" borderId="25" xfId="0" applyFont="1" applyBorder="1" applyAlignment="1" applyProtection="1">
      <alignment horizontal="center"/>
      <protection hidden="1"/>
    </xf>
    <xf numFmtId="0" fontId="47" fillId="47" borderId="26" xfId="0" applyFont="1" applyFill="1" applyBorder="1" applyAlignment="1" applyProtection="1">
      <alignment horizontal="center" vertical="center"/>
      <protection hidden="1"/>
    </xf>
    <xf numFmtId="0" fontId="47" fillId="0" borderId="26" xfId="0" applyFont="1" applyBorder="1" applyProtection="1">
      <protection hidden="1"/>
    </xf>
    <xf numFmtId="0" fontId="47" fillId="0" borderId="25" xfId="0" applyFont="1" applyBorder="1" applyAlignment="1" applyProtection="1">
      <alignment vertical="center"/>
      <protection hidden="1"/>
    </xf>
    <xf numFmtId="9" fontId="47" fillId="0" borderId="24" xfId="0" applyNumberFormat="1" applyFont="1" applyBorder="1" applyAlignment="1" applyProtection="1">
      <alignment horizontal="center" vertical="center"/>
      <protection hidden="1"/>
    </xf>
    <xf numFmtId="0" fontId="47" fillId="0" borderId="18" xfId="0" applyFont="1" applyBorder="1" applyAlignment="1" applyProtection="1">
      <alignment horizontal="center" vertical="center"/>
      <protection hidden="1"/>
    </xf>
    <xf numFmtId="0" fontId="47" fillId="0" borderId="18" xfId="0" applyFont="1" applyBorder="1" applyProtection="1">
      <protection hidden="1"/>
    </xf>
    <xf numFmtId="0" fontId="47" fillId="45" borderId="0" xfId="0" applyFont="1" applyFill="1" applyAlignment="1" applyProtection="1">
      <alignment horizontal="left" vertical="center"/>
      <protection hidden="1"/>
    </xf>
    <xf numFmtId="0" fontId="47" fillId="45" borderId="0" xfId="0" applyFont="1" applyFill="1" applyAlignment="1" applyProtection="1">
      <alignment horizontal="left"/>
      <protection hidden="1"/>
    </xf>
    <xf numFmtId="2" fontId="47" fillId="0" borderId="21" xfId="0" applyNumberFormat="1" applyFont="1" applyBorder="1" applyAlignment="1" applyProtection="1">
      <alignment horizontal="center" vertical="center"/>
      <protection hidden="1"/>
    </xf>
    <xf numFmtId="0" fontId="47" fillId="0" borderId="0" xfId="0" applyFont="1" applyAlignment="1" applyProtection="1">
      <alignment horizontal="center"/>
      <protection hidden="1"/>
    </xf>
    <xf numFmtId="4" fontId="47" fillId="0" borderId="0" xfId="0" applyNumberFormat="1" applyFont="1" applyAlignment="1" applyProtection="1">
      <alignment horizontal="center"/>
      <protection hidden="1"/>
    </xf>
    <xf numFmtId="0" fontId="47" fillId="0" borderId="0" xfId="0" applyFont="1" applyAlignment="1" applyProtection="1">
      <alignment horizontal="center" vertical="center"/>
      <protection hidden="1"/>
    </xf>
    <xf numFmtId="0" fontId="47" fillId="48" borderId="22" xfId="0" applyFont="1" applyFill="1" applyBorder="1" applyAlignment="1" applyProtection="1">
      <alignment horizontal="center" vertical="center"/>
      <protection hidden="1"/>
    </xf>
    <xf numFmtId="0" fontId="47" fillId="0" borderId="24" xfId="0" applyFont="1" applyBorder="1" applyAlignment="1" applyProtection="1">
      <alignment vertical="center"/>
      <protection hidden="1"/>
    </xf>
    <xf numFmtId="0" fontId="47" fillId="48" borderId="27" xfId="0" applyFont="1" applyFill="1" applyBorder="1" applyAlignment="1" applyProtection="1">
      <alignment horizontal="center" vertical="center"/>
      <protection hidden="1"/>
    </xf>
    <xf numFmtId="1" fontId="47" fillId="0" borderId="21" xfId="0" applyNumberFormat="1" applyFont="1" applyBorder="1" applyAlignment="1" applyProtection="1">
      <alignment horizontal="center" vertical="center"/>
      <protection hidden="1"/>
    </xf>
    <xf numFmtId="4" fontId="47" fillId="0" borderId="0" xfId="0" applyNumberFormat="1" applyFont="1" applyAlignment="1" applyProtection="1">
      <alignment horizontal="center" vertical="center"/>
      <protection hidden="1"/>
    </xf>
    <xf numFmtId="0" fontId="83" fillId="47" borderId="0" xfId="0" applyFont="1" applyFill="1" applyAlignment="1" applyProtection="1">
      <alignment horizontal="center"/>
      <protection hidden="1"/>
    </xf>
    <xf numFmtId="0" fontId="83" fillId="0" borderId="0" xfId="0" applyFont="1" applyAlignment="1" applyProtection="1">
      <alignment vertical="center"/>
      <protection hidden="1"/>
    </xf>
    <xf numFmtId="0" fontId="47" fillId="0" borderId="21" xfId="0" applyFont="1" applyBorder="1" applyAlignment="1" applyProtection="1">
      <alignment horizontal="center" vertical="center"/>
      <protection hidden="1"/>
    </xf>
    <xf numFmtId="0" fontId="47" fillId="0" borderId="0" xfId="0" applyFont="1" applyAlignment="1" applyProtection="1">
      <alignment vertical="center"/>
      <protection hidden="1"/>
    </xf>
    <xf numFmtId="0" fontId="47" fillId="0" borderId="25" xfId="0" applyFont="1" applyBorder="1" applyAlignment="1" applyProtection="1">
      <alignment horizontal="center" vertical="center"/>
      <protection hidden="1"/>
    </xf>
    <xf numFmtId="0" fontId="47" fillId="0" borderId="26" xfId="0" applyFont="1" applyBorder="1" applyAlignment="1" applyProtection="1">
      <alignment horizontal="center" vertical="center"/>
      <protection hidden="1"/>
    </xf>
    <xf numFmtId="4" fontId="47" fillId="45" borderId="26" xfId="0" applyNumberFormat="1" applyFont="1" applyFill="1" applyBorder="1" applyAlignment="1" applyProtection="1">
      <alignment horizontal="center" vertical="center"/>
      <protection hidden="1"/>
    </xf>
    <xf numFmtId="0" fontId="47" fillId="0" borderId="20" xfId="0" applyFont="1" applyBorder="1" applyAlignment="1" applyProtection="1">
      <alignment horizontal="center" vertical="center"/>
      <protection hidden="1"/>
    </xf>
    <xf numFmtId="4" fontId="47" fillId="0" borderId="18" xfId="0" applyNumberFormat="1" applyFont="1" applyBorder="1" applyAlignment="1" applyProtection="1">
      <alignment horizontal="center" vertical="center"/>
      <protection hidden="1"/>
    </xf>
    <xf numFmtId="0" fontId="47" fillId="47" borderId="0" xfId="0" applyFont="1" applyFill="1" applyAlignment="1" applyProtection="1">
      <alignment horizontal="left"/>
      <protection hidden="1"/>
    </xf>
    <xf numFmtId="0" fontId="47" fillId="44" borderId="22" xfId="0" applyFont="1" applyFill="1" applyBorder="1" applyAlignment="1" applyProtection="1">
      <alignment horizontal="center"/>
      <protection hidden="1"/>
    </xf>
    <xf numFmtId="0" fontId="47" fillId="0" borderId="22" xfId="0" applyFont="1" applyBorder="1" applyAlignment="1" applyProtection="1">
      <alignment horizontal="center"/>
      <protection hidden="1"/>
    </xf>
    <xf numFmtId="4" fontId="47" fillId="0" borderId="26" xfId="0" applyNumberFormat="1" applyFont="1" applyBorder="1" applyAlignment="1" applyProtection="1">
      <alignment horizontal="center"/>
      <protection hidden="1"/>
    </xf>
    <xf numFmtId="0" fontId="47" fillId="0" borderId="26" xfId="0" applyFont="1" applyBorder="1" applyAlignment="1" applyProtection="1">
      <alignment horizontal="center"/>
      <protection hidden="1"/>
    </xf>
    <xf numFmtId="0" fontId="47" fillId="0" borderId="20" xfId="0" applyFont="1" applyBorder="1" applyProtection="1">
      <protection hidden="1"/>
    </xf>
    <xf numFmtId="0" fontId="83" fillId="0" borderId="18" xfId="0" applyFont="1" applyBorder="1" applyProtection="1">
      <protection hidden="1"/>
    </xf>
    <xf numFmtId="0" fontId="83" fillId="47" borderId="18" xfId="0" applyFont="1" applyFill="1" applyBorder="1" applyAlignment="1" applyProtection="1">
      <alignment horizontal="center"/>
      <protection hidden="1"/>
    </xf>
    <xf numFmtId="0" fontId="83" fillId="47" borderId="23" xfId="0" applyFont="1" applyFill="1" applyBorder="1" applyAlignment="1" applyProtection="1">
      <alignment horizontal="center"/>
      <protection hidden="1"/>
    </xf>
    <xf numFmtId="0" fontId="47" fillId="47" borderId="0" xfId="0" applyFont="1" applyFill="1" applyAlignment="1" applyProtection="1">
      <alignment horizontal="left" vertical="center"/>
      <protection hidden="1"/>
    </xf>
    <xf numFmtId="0" fontId="47" fillId="0" borderId="21" xfId="0" applyFont="1" applyBorder="1" applyProtection="1">
      <protection hidden="1"/>
    </xf>
    <xf numFmtId="0" fontId="83" fillId="0" borderId="0" xfId="0" applyFont="1" applyAlignment="1" applyProtection="1">
      <alignment horizontal="center"/>
      <protection hidden="1"/>
    </xf>
    <xf numFmtId="0" fontId="83" fillId="0" borderId="17" xfId="0" applyFont="1" applyBorder="1" applyProtection="1">
      <protection hidden="1"/>
    </xf>
    <xf numFmtId="164" fontId="47" fillId="0" borderId="0" xfId="0" applyNumberFormat="1" applyFont="1" applyAlignment="1" applyProtection="1">
      <alignment horizontal="left" wrapText="1"/>
      <protection hidden="1"/>
    </xf>
    <xf numFmtId="0" fontId="47" fillId="47" borderId="0" xfId="0" applyFont="1" applyFill="1" applyProtection="1">
      <protection hidden="1"/>
    </xf>
    <xf numFmtId="0" fontId="47" fillId="0" borderId="17" xfId="0" applyFont="1" applyBorder="1" applyProtection="1">
      <protection hidden="1"/>
    </xf>
    <xf numFmtId="0" fontId="83" fillId="0" borderId="21" xfId="0" applyFont="1" applyBorder="1" applyAlignment="1" applyProtection="1">
      <alignment horizontal="center"/>
      <protection hidden="1"/>
    </xf>
    <xf numFmtId="2" fontId="83" fillId="0" borderId="0" xfId="0" applyNumberFormat="1" applyFont="1" applyAlignment="1" applyProtection="1">
      <alignment horizontal="center"/>
      <protection hidden="1"/>
    </xf>
    <xf numFmtId="0" fontId="47" fillId="0" borderId="17" xfId="0" applyFont="1" applyBorder="1" applyAlignment="1" applyProtection="1">
      <alignment horizontal="center" vertical="center"/>
      <protection hidden="1"/>
    </xf>
    <xf numFmtId="0" fontId="47" fillId="0" borderId="0" xfId="0" applyFont="1" applyAlignment="1" applyProtection="1">
      <alignment horizontal="left" vertical="center"/>
      <protection hidden="1"/>
    </xf>
    <xf numFmtId="0" fontId="47" fillId="0" borderId="0" xfId="43" applyFont="1" applyAlignment="1" applyProtection="1">
      <alignment horizontal="left"/>
      <protection hidden="1"/>
    </xf>
    <xf numFmtId="0" fontId="83" fillId="0" borderId="25" xfId="0" applyFont="1" applyBorder="1" applyAlignment="1" applyProtection="1">
      <alignment horizontal="center"/>
      <protection hidden="1"/>
    </xf>
    <xf numFmtId="0" fontId="83" fillId="47" borderId="26" xfId="0" applyFont="1" applyFill="1" applyBorder="1" applyAlignment="1" applyProtection="1">
      <alignment horizontal="center"/>
      <protection hidden="1"/>
    </xf>
    <xf numFmtId="0" fontId="83" fillId="0" borderId="26" xfId="0" applyFont="1" applyBorder="1" applyAlignment="1" applyProtection="1">
      <alignment horizontal="center"/>
      <protection hidden="1"/>
    </xf>
    <xf numFmtId="0" fontId="47" fillId="0" borderId="24" xfId="0" applyFont="1" applyBorder="1" applyAlignment="1" applyProtection="1">
      <alignment horizontal="center" vertical="center"/>
      <protection hidden="1"/>
    </xf>
    <xf numFmtId="164" fontId="47" fillId="0" borderId="0" xfId="0" applyNumberFormat="1" applyFont="1" applyAlignment="1" applyProtection="1">
      <alignment horizontal="left"/>
      <protection hidden="1"/>
    </xf>
    <xf numFmtId="0" fontId="47" fillId="0" borderId="0" xfId="0" applyFont="1" applyAlignment="1" applyProtection="1">
      <alignment vertical="top"/>
      <protection hidden="1"/>
    </xf>
    <xf numFmtId="14" fontId="47" fillId="0" borderId="0" xfId="0" applyNumberFormat="1" applyFont="1" applyAlignment="1" applyProtection="1">
      <alignment horizontal="left"/>
      <protection hidden="1"/>
    </xf>
    <xf numFmtId="0" fontId="83" fillId="0" borderId="27" xfId="0" applyFont="1" applyBorder="1" applyAlignment="1" applyProtection="1">
      <alignment horizontal="center"/>
      <protection hidden="1"/>
    </xf>
    <xf numFmtId="0" fontId="47" fillId="0" borderId="0" xfId="0" applyFont="1" applyAlignment="1" applyProtection="1">
      <alignment horizontal="left" vertical="top"/>
      <protection hidden="1"/>
    </xf>
    <xf numFmtId="0" fontId="47" fillId="47" borderId="27" xfId="0" applyFont="1" applyFill="1" applyBorder="1" applyAlignment="1" applyProtection="1">
      <alignment horizontal="center" vertical="center"/>
      <protection hidden="1"/>
    </xf>
    <xf numFmtId="0" fontId="47" fillId="47" borderId="13" xfId="0" applyFont="1" applyFill="1" applyBorder="1" applyAlignment="1" applyProtection="1">
      <alignment horizontal="center"/>
      <protection hidden="1"/>
    </xf>
    <xf numFmtId="0" fontId="83" fillId="42" borderId="22" xfId="0" applyFont="1" applyFill="1" applyBorder="1" applyAlignment="1" applyProtection="1">
      <alignment horizontal="center"/>
      <protection hidden="1"/>
    </xf>
    <xf numFmtId="0" fontId="83" fillId="48" borderId="22" xfId="0" applyFont="1" applyFill="1" applyBorder="1" applyAlignment="1" applyProtection="1">
      <alignment horizontal="center"/>
      <protection hidden="1"/>
    </xf>
    <xf numFmtId="0" fontId="83" fillId="48" borderId="27" xfId="0" applyFont="1" applyFill="1" applyBorder="1" applyAlignment="1" applyProtection="1">
      <alignment horizontal="center"/>
      <protection hidden="1"/>
    </xf>
    <xf numFmtId="0" fontId="69" fillId="0" borderId="28" xfId="0" applyFont="1" applyBorder="1" applyAlignment="1">
      <alignment vertical="center"/>
    </xf>
    <xf numFmtId="0" fontId="50" fillId="0" borderId="29" xfId="0" applyFont="1" applyBorder="1" applyAlignment="1">
      <alignment vertical="center"/>
    </xf>
    <xf numFmtId="0" fontId="85" fillId="0" borderId="29" xfId="0" applyFont="1" applyBorder="1" applyAlignment="1">
      <alignment horizontal="right" vertical="center"/>
    </xf>
    <xf numFmtId="0" fontId="85" fillId="0" borderId="29" xfId="0" applyFont="1" applyBorder="1" applyAlignment="1">
      <alignment vertical="center"/>
    </xf>
    <xf numFmtId="0" fontId="28" fillId="0" borderId="29" xfId="0" applyFont="1" applyBorder="1"/>
    <xf numFmtId="0" fontId="47" fillId="0" borderId="30" xfId="0" applyFont="1" applyBorder="1"/>
    <xf numFmtId="0" fontId="73" fillId="0" borderId="0" xfId="0" applyFont="1" applyAlignment="1">
      <alignment horizontal="center" wrapText="1"/>
    </xf>
    <xf numFmtId="0" fontId="102" fillId="0" borderId="32" xfId="0" applyFont="1" applyBorder="1" applyAlignment="1">
      <alignment horizontal="center" wrapText="1"/>
    </xf>
    <xf numFmtId="0" fontId="110" fillId="0" borderId="32" xfId="0" applyFont="1" applyBorder="1"/>
    <xf numFmtId="0" fontId="54" fillId="42" borderId="31" xfId="0" applyFont="1" applyFill="1" applyBorder="1" applyAlignment="1">
      <alignment horizontal="center" vertical="center" wrapText="1"/>
    </xf>
    <xf numFmtId="0" fontId="54" fillId="42" borderId="0" xfId="0" applyFont="1" applyFill="1" applyAlignment="1">
      <alignment horizontal="center" vertical="center" wrapText="1"/>
    </xf>
    <xf numFmtId="0" fontId="54" fillId="42" borderId="0" xfId="0" applyFont="1" applyFill="1" applyAlignment="1">
      <alignment vertical="center" wrapText="1"/>
    </xf>
    <xf numFmtId="0" fontId="102" fillId="42" borderId="32" xfId="0" applyFont="1" applyFill="1" applyBorder="1" applyAlignment="1">
      <alignment vertical="center" wrapText="1"/>
    </xf>
    <xf numFmtId="0" fontId="54" fillId="42" borderId="48" xfId="0" applyFont="1" applyFill="1" applyBorder="1" applyAlignment="1">
      <alignment horizontal="center" vertical="center" wrapText="1"/>
    </xf>
    <xf numFmtId="0" fontId="54" fillId="42" borderId="41" xfId="0" applyFont="1" applyFill="1" applyBorder="1" applyAlignment="1">
      <alignment horizontal="center" vertical="center" wrapText="1"/>
    </xf>
    <xf numFmtId="0" fontId="102" fillId="42" borderId="49" xfId="0" applyFont="1" applyFill="1" applyBorder="1" applyAlignment="1">
      <alignment horizontal="center" vertical="center" wrapText="1"/>
    </xf>
    <xf numFmtId="0" fontId="69" fillId="0" borderId="31" xfId="0" applyFont="1" applyBorder="1" applyAlignment="1">
      <alignment horizontal="center" vertical="justify"/>
    </xf>
    <xf numFmtId="0" fontId="50" fillId="0" borderId="0" xfId="0" applyFont="1" applyAlignment="1">
      <alignment horizontal="center" vertical="justify"/>
    </xf>
    <xf numFmtId="0" fontId="54" fillId="0" borderId="0" xfId="0" applyFont="1" applyAlignment="1">
      <alignment horizontal="right" vertical="justify"/>
    </xf>
    <xf numFmtId="0" fontId="54" fillId="0" borderId="0" xfId="0" applyFont="1" applyAlignment="1">
      <alignment horizontal="center" vertical="justify"/>
    </xf>
    <xf numFmtId="0" fontId="56" fillId="0" borderId="0" xfId="0" applyFont="1" applyAlignment="1">
      <alignment horizontal="right" vertical="center"/>
    </xf>
    <xf numFmtId="0" fontId="54" fillId="0" borderId="0" xfId="0" applyFont="1" applyAlignment="1">
      <alignment vertical="center"/>
    </xf>
    <xf numFmtId="0" fontId="33" fillId="0" borderId="0" xfId="0" applyFont="1"/>
    <xf numFmtId="0" fontId="102" fillId="0" borderId="32" xfId="0" applyFont="1" applyBorder="1" applyAlignment="1">
      <alignment horizontal="center" vertical="justify"/>
    </xf>
    <xf numFmtId="0" fontId="54" fillId="0" borderId="0" xfId="0" applyFont="1" applyAlignment="1">
      <alignment horizontal="left" vertical="center"/>
    </xf>
    <xf numFmtId="0" fontId="33" fillId="0" borderId="31" xfId="0" applyFont="1" applyBorder="1"/>
    <xf numFmtId="0" fontId="50" fillId="0" borderId="0" xfId="43" applyFont="1"/>
    <xf numFmtId="0" fontId="30" fillId="0" borderId="0" xfId="0" applyFont="1"/>
    <xf numFmtId="0" fontId="55" fillId="0" borderId="0" xfId="43" applyFont="1" applyAlignment="1">
      <alignment horizontal="right"/>
    </xf>
    <xf numFmtId="0" fontId="47" fillId="0" borderId="32" xfId="0" applyFont="1" applyBorder="1"/>
    <xf numFmtId="0" fontId="49" fillId="0" borderId="0" xfId="0" applyFont="1" applyAlignment="1">
      <alignment horizontal="left" vertical="center"/>
    </xf>
    <xf numFmtId="0" fontId="70" fillId="0" borderId="0" xfId="0" applyFont="1" applyAlignment="1">
      <alignment horizontal="left"/>
    </xf>
    <xf numFmtId="0" fontId="34" fillId="0" borderId="0" xfId="43" applyFont="1" applyAlignment="1">
      <alignment horizontal="center"/>
    </xf>
    <xf numFmtId="0" fontId="33" fillId="0" borderId="48" xfId="0" applyFont="1" applyBorder="1"/>
    <xf numFmtId="0" fontId="56" fillId="0" borderId="41" xfId="0" applyFont="1" applyBorder="1" applyAlignment="1">
      <alignment horizontal="right" vertical="center"/>
    </xf>
    <xf numFmtId="0" fontId="50" fillId="0" borderId="41" xfId="43" applyFont="1" applyBorder="1" applyAlignment="1">
      <alignment horizontal="center"/>
    </xf>
    <xf numFmtId="0" fontId="33" fillId="0" borderId="41" xfId="0" applyFont="1" applyBorder="1"/>
    <xf numFmtId="0" fontId="34" fillId="0" borderId="41" xfId="43" applyFont="1" applyBorder="1" applyAlignment="1">
      <alignment horizontal="center"/>
    </xf>
    <xf numFmtId="0" fontId="30" fillId="0" borderId="41" xfId="0" applyFont="1" applyBorder="1"/>
    <xf numFmtId="0" fontId="47" fillId="0" borderId="49" xfId="0" applyFont="1" applyBorder="1"/>
    <xf numFmtId="0" fontId="50" fillId="0" borderId="0" xfId="0" applyFont="1" applyAlignment="1">
      <alignment wrapText="1"/>
    </xf>
    <xf numFmtId="0" fontId="61" fillId="0" borderId="0" xfId="0" applyFont="1" applyAlignment="1">
      <alignment horizontal="right" wrapText="1"/>
    </xf>
    <xf numFmtId="0" fontId="50" fillId="0" borderId="0" xfId="43" applyFont="1" applyAlignment="1">
      <alignment horizontal="left"/>
    </xf>
    <xf numFmtId="0" fontId="34" fillId="0" borderId="0" xfId="43" applyFont="1" applyAlignment="1">
      <alignment horizontal="left"/>
    </xf>
    <xf numFmtId="0" fontId="88" fillId="0" borderId="31" xfId="0" applyFont="1" applyBorder="1" applyAlignment="1">
      <alignment textRotation="90" wrapText="1"/>
    </xf>
    <xf numFmtId="0" fontId="50" fillId="0" borderId="0" xfId="0" applyFont="1" applyAlignment="1">
      <alignment horizontal="center" vertical="center"/>
    </xf>
    <xf numFmtId="0" fontId="30" fillId="0" borderId="0" xfId="0" applyFont="1" applyAlignment="1">
      <alignment horizontal="center"/>
    </xf>
    <xf numFmtId="0" fontId="63" fillId="0" borderId="0" xfId="0" applyFont="1" applyAlignment="1">
      <alignment horizontal="left"/>
    </xf>
    <xf numFmtId="0" fontId="48" fillId="0" borderId="0" xfId="0" applyFont="1" applyAlignment="1">
      <alignment horizontal="center"/>
    </xf>
    <xf numFmtId="2" fontId="50" fillId="0" borderId="0" xfId="0" applyNumberFormat="1" applyFont="1" applyAlignment="1">
      <alignment horizontal="center"/>
    </xf>
    <xf numFmtId="4" fontId="50" fillId="0" borderId="0" xfId="0" applyNumberFormat="1" applyFont="1"/>
    <xf numFmtId="0" fontId="62" fillId="0" borderId="0" xfId="0" applyFont="1" applyAlignment="1">
      <alignment horizontal="right" vertical="center"/>
    </xf>
    <xf numFmtId="0" fontId="36" fillId="0" borderId="0" xfId="0" applyFont="1" applyAlignment="1">
      <alignment horizontal="right"/>
    </xf>
    <xf numFmtId="0" fontId="49" fillId="0" borderId="0" xfId="0" applyFont="1" applyAlignment="1">
      <alignment horizontal="center"/>
    </xf>
    <xf numFmtId="3" fontId="29" fillId="0" borderId="0" xfId="0" applyNumberFormat="1" applyFont="1" applyAlignment="1">
      <alignment horizontal="center"/>
    </xf>
    <xf numFmtId="0" fontId="50" fillId="0" borderId="0" xfId="0" applyFont="1" applyAlignment="1">
      <alignment horizontal="center"/>
    </xf>
    <xf numFmtId="0" fontId="61" fillId="0" borderId="0" xfId="43" applyFont="1" applyAlignment="1">
      <alignment vertical="center"/>
    </xf>
    <xf numFmtId="0" fontId="51" fillId="0" borderId="0" xfId="0" applyFont="1" applyAlignment="1">
      <alignment horizontal="center"/>
    </xf>
    <xf numFmtId="0" fontId="51" fillId="0" borderId="0" xfId="0" applyFont="1" applyAlignment="1">
      <alignment horizontal="left"/>
    </xf>
    <xf numFmtId="0" fontId="51" fillId="0" borderId="0" xfId="0" applyFont="1" applyAlignment="1">
      <alignment horizontal="center" vertical="center"/>
    </xf>
    <xf numFmtId="0" fontId="51" fillId="0" borderId="0" xfId="0" applyFont="1" applyAlignment="1">
      <alignment horizontal="right"/>
    </xf>
    <xf numFmtId="0" fontId="54" fillId="0" borderId="0" xfId="0" applyFont="1" applyAlignment="1">
      <alignment horizontal="left"/>
    </xf>
    <xf numFmtId="0" fontId="34" fillId="0" borderId="0" xfId="0" applyFont="1" applyAlignment="1">
      <alignment horizontal="center"/>
    </xf>
    <xf numFmtId="4" fontId="49" fillId="0" borderId="0" xfId="43" applyNumberFormat="1" applyFont="1" applyAlignment="1">
      <alignment horizontal="center"/>
    </xf>
    <xf numFmtId="4" fontId="49" fillId="0" borderId="0" xfId="0" applyNumberFormat="1" applyFont="1"/>
    <xf numFmtId="0" fontId="62" fillId="0" borderId="0" xfId="0" applyFont="1" applyAlignment="1">
      <alignment wrapText="1"/>
    </xf>
    <xf numFmtId="0" fontId="54" fillId="0" borderId="0" xfId="43" applyFont="1" applyAlignment="1">
      <alignment horizontal="left"/>
    </xf>
    <xf numFmtId="0" fontId="49" fillId="44" borderId="39" xfId="47" applyFont="1" applyFill="1" applyBorder="1" applyAlignment="1">
      <alignment horizontal="center" vertical="center"/>
    </xf>
    <xf numFmtId="0" fontId="50" fillId="0" borderId="0" xfId="43" applyFont="1" applyAlignment="1">
      <alignment horizontal="left" vertical="center"/>
    </xf>
    <xf numFmtId="0" fontId="47" fillId="44" borderId="0" xfId="47" applyFont="1" applyFill="1"/>
    <xf numFmtId="0" fontId="54" fillId="44" borderId="0" xfId="43" applyFont="1" applyFill="1" applyAlignment="1">
      <alignment horizontal="center" vertical="center"/>
    </xf>
    <xf numFmtId="0" fontId="86" fillId="0" borderId="31" xfId="0" applyFont="1" applyBorder="1"/>
    <xf numFmtId="0" fontId="49" fillId="0" borderId="0" xfId="0" applyFont="1" applyAlignment="1">
      <alignment wrapText="1"/>
    </xf>
    <xf numFmtId="0" fontId="49" fillId="0" borderId="0" xfId="43" applyFont="1" applyAlignment="1">
      <alignment horizontal="left"/>
    </xf>
    <xf numFmtId="0" fontId="70" fillId="0" borderId="0" xfId="43" applyFont="1" applyAlignment="1">
      <alignment horizontal="left"/>
    </xf>
    <xf numFmtId="3" fontId="75" fillId="0" borderId="0" xfId="0" applyNumberFormat="1" applyFont="1" applyAlignment="1">
      <alignment horizontal="center"/>
    </xf>
    <xf numFmtId="0" fontId="58" fillId="0" borderId="0" xfId="0" applyFont="1"/>
    <xf numFmtId="0" fontId="83" fillId="0" borderId="32" xfId="0" applyFont="1" applyBorder="1"/>
    <xf numFmtId="0" fontId="75" fillId="0" borderId="0" xfId="0" applyFont="1" applyAlignment="1">
      <alignment horizontal="center"/>
    </xf>
    <xf numFmtId="0" fontId="49" fillId="0" borderId="0" xfId="0" quotePrefix="1" applyFont="1"/>
    <xf numFmtId="0" fontId="83" fillId="0" borderId="0" xfId="0" applyFont="1"/>
    <xf numFmtId="0" fontId="49" fillId="0" borderId="0" xfId="0" applyFont="1"/>
    <xf numFmtId="0" fontId="29" fillId="0" borderId="0" xfId="0" applyFont="1" applyAlignment="1">
      <alignment horizontal="center"/>
    </xf>
    <xf numFmtId="4" fontId="50" fillId="0" borderId="0" xfId="43" applyNumberFormat="1" applyFont="1" applyAlignment="1">
      <alignment horizontal="center"/>
    </xf>
    <xf numFmtId="0" fontId="30" fillId="0" borderId="0" xfId="0" applyFont="1" applyAlignment="1">
      <alignment horizontal="right"/>
    </xf>
    <xf numFmtId="0" fontId="63" fillId="0" borderId="0" xfId="0" applyFont="1" applyAlignment="1">
      <alignment horizontal="center"/>
    </xf>
    <xf numFmtId="0" fontId="50" fillId="0" borderId="41" xfId="0" applyFont="1" applyBorder="1" applyAlignment="1">
      <alignment wrapText="1"/>
    </xf>
    <xf numFmtId="0" fontId="50" fillId="0" borderId="41" xfId="43" applyFont="1" applyBorder="1" applyAlignment="1">
      <alignment horizontal="left"/>
    </xf>
    <xf numFmtId="0" fontId="58" fillId="0" borderId="41" xfId="0" applyFont="1" applyBorder="1"/>
    <xf numFmtId="0" fontId="34" fillId="0" borderId="41" xfId="43" applyFont="1" applyBorder="1" applyAlignment="1">
      <alignment horizontal="left"/>
    </xf>
    <xf numFmtId="0" fontId="49" fillId="0" borderId="41" xfId="0" applyFont="1" applyBorder="1"/>
    <xf numFmtId="3" fontId="75" fillId="0" borderId="41" xfId="0" applyNumberFormat="1" applyFont="1" applyBorder="1" applyAlignment="1">
      <alignment horizontal="center"/>
    </xf>
    <xf numFmtId="4" fontId="50" fillId="0" borderId="41" xfId="43" applyNumberFormat="1" applyFont="1" applyBorder="1" applyAlignment="1">
      <alignment horizontal="center"/>
    </xf>
    <xf numFmtId="4" fontId="50" fillId="0" borderId="41" xfId="0" applyNumberFormat="1" applyFont="1" applyBorder="1"/>
    <xf numFmtId="0" fontId="33" fillId="0" borderId="50" xfId="0" applyFont="1" applyBorder="1"/>
    <xf numFmtId="0" fontId="50" fillId="0" borderId="42" xfId="0" applyFont="1" applyBorder="1" applyAlignment="1">
      <alignment horizontal="center" vertical="center"/>
    </xf>
    <xf numFmtId="0" fontId="61" fillId="0" borderId="42" xfId="0" applyFont="1" applyBorder="1" applyAlignment="1">
      <alignment horizontal="right" wrapText="1"/>
    </xf>
    <xf numFmtId="0" fontId="50" fillId="0" borderId="42" xfId="43" applyFont="1" applyBorder="1" applyAlignment="1">
      <alignment horizontal="left"/>
    </xf>
    <xf numFmtId="0" fontId="34" fillId="0" borderId="42" xfId="43" applyFont="1" applyBorder="1" applyAlignment="1">
      <alignment horizontal="left"/>
    </xf>
    <xf numFmtId="4" fontId="50" fillId="0" borderId="42" xfId="43" applyNumberFormat="1" applyFont="1" applyBorder="1" applyAlignment="1">
      <alignment horizontal="center"/>
    </xf>
    <xf numFmtId="0" fontId="50" fillId="0" borderId="42" xfId="0" applyFont="1" applyBorder="1" applyAlignment="1">
      <alignment horizontal="right"/>
    </xf>
    <xf numFmtId="0" fontId="30" fillId="0" borderId="42" xfId="0" applyFont="1" applyBorder="1"/>
    <xf numFmtId="0" fontId="47" fillId="0" borderId="51" xfId="0" applyFont="1" applyBorder="1"/>
    <xf numFmtId="0" fontId="50" fillId="0" borderId="41" xfId="0" applyFont="1" applyBorder="1" applyAlignment="1">
      <alignment horizontal="center" vertical="center"/>
    </xf>
    <xf numFmtId="0" fontId="61" fillId="0" borderId="41" xfId="0" applyFont="1" applyBorder="1" applyAlignment="1">
      <alignment horizontal="right" wrapText="1"/>
    </xf>
    <xf numFmtId="0" fontId="30" fillId="0" borderId="41" xfId="43" applyFont="1" applyBorder="1"/>
    <xf numFmtId="0" fontId="54" fillId="0" borderId="0" xfId="43" applyFont="1" applyAlignment="1">
      <alignment horizontal="left" vertical="center"/>
    </xf>
    <xf numFmtId="4" fontId="50" fillId="0" borderId="0" xfId="0" applyNumberFormat="1" applyFont="1" applyAlignment="1">
      <alignment horizontal="center"/>
    </xf>
    <xf numFmtId="3" fontId="84" fillId="0" borderId="0" xfId="0" applyNumberFormat="1" applyFont="1" applyAlignment="1">
      <alignment horizontal="center" vertical="center"/>
    </xf>
    <xf numFmtId="0" fontId="49" fillId="0" borderId="0" xfId="0" applyFont="1" applyAlignment="1">
      <alignment horizontal="left"/>
    </xf>
    <xf numFmtId="0" fontId="50" fillId="0" borderId="0" xfId="43" applyFont="1" applyAlignment="1">
      <alignment vertical="center"/>
    </xf>
    <xf numFmtId="3" fontId="34" fillId="0" borderId="0" xfId="0" applyNumberFormat="1" applyFont="1" applyAlignment="1">
      <alignment horizontal="center" vertical="center"/>
    </xf>
    <xf numFmtId="0" fontId="87" fillId="0" borderId="31" xfId="0" applyFont="1" applyBorder="1" applyAlignment="1">
      <alignment textRotation="90" wrapText="1"/>
    </xf>
    <xf numFmtId="0" fontId="49" fillId="0" borderId="0" xfId="0" applyFont="1" applyAlignment="1">
      <alignment horizontal="center" vertical="center"/>
    </xf>
    <xf numFmtId="0" fontId="54" fillId="44" borderId="65" xfId="47" applyFont="1" applyFill="1" applyBorder="1" applyAlignment="1">
      <alignment horizontal="right" vertical="center"/>
    </xf>
    <xf numFmtId="165" fontId="50" fillId="44" borderId="66" xfId="47" applyNumberFormat="1" applyFont="1" applyFill="1" applyBorder="1" applyAlignment="1">
      <alignment horizontal="left" vertical="center"/>
    </xf>
    <xf numFmtId="0" fontId="54" fillId="44" borderId="66" xfId="47" applyFont="1" applyFill="1" applyBorder="1" applyAlignment="1">
      <alignment horizontal="right" vertical="center"/>
    </xf>
    <xf numFmtId="0" fontId="50" fillId="44" borderId="66" xfId="47" applyFont="1" applyFill="1" applyBorder="1" applyAlignment="1">
      <alignment vertical="center"/>
    </xf>
    <xf numFmtId="3" fontId="70" fillId="0" borderId="0" xfId="0" applyNumberFormat="1" applyFont="1" applyAlignment="1">
      <alignment horizontal="center" vertical="center"/>
    </xf>
    <xf numFmtId="2" fontId="49" fillId="0" borderId="0" xfId="0" applyNumberFormat="1" applyFont="1" applyAlignment="1">
      <alignment horizontal="center"/>
    </xf>
    <xf numFmtId="0" fontId="71" fillId="0" borderId="0" xfId="0" applyFont="1" applyAlignment="1">
      <alignment horizontal="right" wrapText="1"/>
    </xf>
    <xf numFmtId="0" fontId="58" fillId="0" borderId="0" xfId="0" applyFont="1" applyAlignment="1">
      <alignment horizontal="center"/>
    </xf>
    <xf numFmtId="0" fontId="69" fillId="0" borderId="31" xfId="0" applyFont="1" applyBorder="1" applyAlignment="1">
      <alignment textRotation="90" wrapText="1"/>
    </xf>
    <xf numFmtId="0" fontId="50" fillId="0" borderId="62" xfId="0" applyFont="1" applyBorder="1"/>
    <xf numFmtId="0" fontId="50" fillId="0" borderId="42" xfId="0" applyFont="1" applyBorder="1"/>
    <xf numFmtId="0" fontId="30" fillId="0" borderId="42" xfId="0" applyFont="1" applyBorder="1" applyAlignment="1">
      <alignment horizontal="center"/>
    </xf>
    <xf numFmtId="2" fontId="50" fillId="0" borderId="42" xfId="0" applyNumberFormat="1" applyFont="1" applyBorder="1" applyAlignment="1">
      <alignment horizontal="center"/>
    </xf>
    <xf numFmtId="4" fontId="50" fillId="0" borderId="42" xfId="0" applyNumberFormat="1" applyFont="1" applyBorder="1"/>
    <xf numFmtId="0" fontId="30" fillId="0" borderId="46" xfId="0" applyFont="1" applyBorder="1"/>
    <xf numFmtId="0" fontId="50" fillId="0" borderId="31" xfId="0" applyFont="1" applyBorder="1" applyAlignment="1">
      <alignment textRotation="90" wrapText="1"/>
    </xf>
    <xf numFmtId="0" fontId="30" fillId="0" borderId="0" xfId="0" applyFont="1" applyAlignment="1">
      <alignment horizontal="right" vertical="center"/>
    </xf>
    <xf numFmtId="0" fontId="54" fillId="0" borderId="63" xfId="0" applyFont="1" applyBorder="1" applyAlignment="1">
      <alignment vertical="center"/>
    </xf>
    <xf numFmtId="3" fontId="30" fillId="0" borderId="0" xfId="0" applyNumberFormat="1" applyFont="1" applyAlignment="1">
      <alignment horizontal="center"/>
    </xf>
    <xf numFmtId="9" fontId="50" fillId="0" borderId="0" xfId="0" applyNumberFormat="1" applyFont="1" applyAlignment="1">
      <alignment horizontal="center" vertical="center"/>
    </xf>
    <xf numFmtId="0" fontId="30" fillId="0" borderId="47" xfId="0" applyFont="1" applyBorder="1"/>
    <xf numFmtId="4" fontId="54" fillId="42" borderId="61" xfId="0" applyNumberFormat="1" applyFont="1" applyFill="1" applyBorder="1" applyAlignment="1">
      <alignment horizontal="center" vertical="center"/>
    </xf>
    <xf numFmtId="9" fontId="77" fillId="0" borderId="0" xfId="0" applyNumberFormat="1" applyFont="1" applyAlignment="1">
      <alignment horizontal="center"/>
    </xf>
    <xf numFmtId="4" fontId="66" fillId="0" borderId="0" xfId="0" applyNumberFormat="1" applyFont="1"/>
    <xf numFmtId="0" fontId="54" fillId="0" borderId="41" xfId="0" applyFont="1" applyBorder="1" applyAlignment="1">
      <alignment vertical="center"/>
    </xf>
    <xf numFmtId="9" fontId="78" fillId="0" borderId="41" xfId="0" applyNumberFormat="1" applyFont="1" applyBorder="1" applyAlignment="1">
      <alignment horizontal="center" vertical="center"/>
    </xf>
    <xf numFmtId="4" fontId="54" fillId="0" borderId="41" xfId="0" applyNumberFormat="1" applyFont="1" applyBorder="1" applyAlignment="1">
      <alignment vertical="center"/>
    </xf>
    <xf numFmtId="0" fontId="30" fillId="0" borderId="64" xfId="0" applyFont="1" applyBorder="1"/>
    <xf numFmtId="0" fontId="50" fillId="0" borderId="0" xfId="0" applyFont="1" applyAlignment="1">
      <alignment horizontal="right" vertical="center"/>
    </xf>
    <xf numFmtId="2" fontId="76" fillId="0" borderId="0" xfId="0" applyNumberFormat="1" applyFont="1" applyAlignment="1">
      <alignment horizontal="center"/>
    </xf>
    <xf numFmtId="0" fontId="89" fillId="0" borderId="31" xfId="0" applyFont="1" applyBorder="1" applyAlignment="1">
      <alignment vertical="center" textRotation="90"/>
    </xf>
    <xf numFmtId="0" fontId="50" fillId="0" borderId="0" xfId="0" applyFont="1" applyAlignment="1">
      <alignment horizontal="center" vertical="center" textRotation="90"/>
    </xf>
    <xf numFmtId="0" fontId="52" fillId="0" borderId="0" xfId="0" applyFont="1" applyAlignment="1">
      <alignment horizontal="right" vertical="center" textRotation="90"/>
    </xf>
    <xf numFmtId="0" fontId="53" fillId="0" borderId="0" xfId="0" applyFont="1" applyAlignment="1">
      <alignment vertical="top"/>
    </xf>
    <xf numFmtId="0" fontId="54" fillId="0" borderId="0" xfId="0" applyFont="1" applyAlignment="1">
      <alignment horizontal="right" vertical="center"/>
    </xf>
    <xf numFmtId="164" fontId="61" fillId="0" borderId="0" xfId="0" applyNumberFormat="1" applyFont="1" applyAlignment="1">
      <alignment horizontal="center" vertical="center"/>
    </xf>
    <xf numFmtId="9" fontId="78" fillId="0" borderId="0" xfId="0" applyNumberFormat="1" applyFont="1" applyAlignment="1">
      <alignment horizontal="center" vertical="center"/>
    </xf>
    <xf numFmtId="0" fontId="52" fillId="0" borderId="0" xfId="0" applyFont="1" applyAlignment="1">
      <alignment vertical="top"/>
    </xf>
    <xf numFmtId="0" fontId="85" fillId="0" borderId="42" xfId="0" applyFont="1" applyBorder="1" applyAlignment="1">
      <alignment vertical="center"/>
    </xf>
    <xf numFmtId="0" fontId="50" fillId="0" borderId="42" xfId="0" applyFont="1" applyBorder="1" applyAlignment="1">
      <alignment vertical="center"/>
    </xf>
    <xf numFmtId="0" fontId="50" fillId="0" borderId="46" xfId="0" applyFont="1" applyBorder="1" applyAlignment="1">
      <alignment vertical="center"/>
    </xf>
    <xf numFmtId="0" fontId="47" fillId="0" borderId="32" xfId="0" applyFont="1" applyBorder="1" applyAlignment="1">
      <alignment vertical="top"/>
    </xf>
    <xf numFmtId="0" fontId="79" fillId="0" borderId="0" xfId="37" applyFont="1" applyFill="1" applyBorder="1" applyAlignment="1" applyProtection="1">
      <alignment vertical="center"/>
    </xf>
    <xf numFmtId="0" fontId="79" fillId="0" borderId="44" xfId="37" applyFont="1" applyFill="1" applyBorder="1" applyAlignment="1" applyProtection="1">
      <alignment vertical="center"/>
    </xf>
    <xf numFmtId="0" fontId="54" fillId="0" borderId="0" xfId="0" applyFont="1" applyAlignment="1">
      <alignment horizontal="right"/>
    </xf>
    <xf numFmtId="0" fontId="54" fillId="0" borderId="0" xfId="0" applyFont="1" applyAlignment="1">
      <alignment horizontal="center"/>
    </xf>
    <xf numFmtId="0" fontId="53" fillId="0" borderId="0" xfId="0" applyFont="1" applyAlignment="1">
      <alignment horizontal="center"/>
    </xf>
    <xf numFmtId="4" fontId="53" fillId="0" borderId="0" xfId="0" applyNumberFormat="1" applyFont="1" applyAlignment="1">
      <alignment horizontal="right"/>
    </xf>
    <xf numFmtId="0" fontId="69" fillId="0" borderId="31" xfId="0" applyFont="1" applyBorder="1" applyAlignment="1">
      <alignment vertical="center" textRotation="90"/>
    </xf>
    <xf numFmtId="0" fontId="54" fillId="0" borderId="0" xfId="0" applyFont="1" applyAlignment="1">
      <alignment horizontal="center" vertical="top"/>
    </xf>
    <xf numFmtId="0" fontId="62" fillId="0" borderId="0" xfId="0" applyFont="1" applyAlignment="1">
      <alignment horizontal="right"/>
    </xf>
    <xf numFmtId="0" fontId="50" fillId="0" borderId="0" xfId="0" applyFont="1" applyAlignment="1">
      <alignment vertical="top"/>
    </xf>
    <xf numFmtId="0" fontId="30" fillId="0" borderId="0" xfId="0" applyFont="1" applyAlignment="1">
      <alignment horizontal="center" vertical="top"/>
    </xf>
    <xf numFmtId="0" fontId="52" fillId="0" borderId="0" xfId="0" applyFont="1" applyAlignment="1">
      <alignment horizontal="center" vertical="top"/>
    </xf>
    <xf numFmtId="0" fontId="30" fillId="0" borderId="0" xfId="0" applyFont="1" applyAlignment="1">
      <alignment vertical="top"/>
    </xf>
    <xf numFmtId="49" fontId="49" fillId="0" borderId="42" xfId="0" applyNumberFormat="1" applyFont="1" applyBorder="1" applyAlignment="1">
      <alignment vertical="center"/>
    </xf>
    <xf numFmtId="0" fontId="30" fillId="0" borderId="46" xfId="0" applyFont="1" applyBorder="1" applyAlignment="1">
      <alignment horizontal="center" vertical="top"/>
    </xf>
    <xf numFmtId="0" fontId="88" fillId="0" borderId="31" xfId="0" applyFont="1" applyBorder="1" applyAlignment="1">
      <alignment vertical="center"/>
    </xf>
    <xf numFmtId="0" fontId="49" fillId="0" borderId="0" xfId="0" applyFont="1" applyAlignment="1">
      <alignment horizontal="right" vertical="center"/>
    </xf>
    <xf numFmtId="49" fontId="49" fillId="0" borderId="0" xfId="0" applyNumberFormat="1" applyFont="1" applyAlignment="1">
      <alignment horizontal="left" vertical="center"/>
    </xf>
    <xf numFmtId="0" fontId="82" fillId="0" borderId="0" xfId="0" applyFont="1" applyAlignment="1">
      <alignment vertical="center"/>
    </xf>
    <xf numFmtId="0" fontId="90" fillId="0" borderId="0" xfId="37" applyFont="1" applyFill="1" applyBorder="1" applyAlignment="1" applyProtection="1">
      <alignment vertical="center"/>
    </xf>
    <xf numFmtId="0" fontId="91" fillId="0" borderId="0" xfId="37" applyFont="1" applyFill="1" applyBorder="1" applyAlignment="1" applyProtection="1">
      <alignment vertical="center"/>
    </xf>
    <xf numFmtId="0" fontId="50" fillId="0" borderId="47" xfId="0" applyFont="1" applyBorder="1" applyAlignment="1">
      <alignment vertical="center"/>
    </xf>
    <xf numFmtId="0" fontId="50" fillId="0" borderId="0" xfId="0" applyFont="1" applyAlignment="1">
      <alignment horizontal="left" vertical="center"/>
    </xf>
    <xf numFmtId="2" fontId="50" fillId="0" borderId="0" xfId="0" applyNumberFormat="1" applyFont="1" applyAlignment="1">
      <alignment horizontal="right" vertical="center"/>
    </xf>
    <xf numFmtId="2" fontId="50" fillId="0" borderId="0" xfId="0" applyNumberFormat="1" applyFont="1" applyAlignment="1">
      <alignment vertical="center"/>
    </xf>
    <xf numFmtId="0" fontId="47" fillId="0" borderId="32" xfId="0" applyFont="1" applyBorder="1" applyAlignment="1">
      <alignment vertical="center"/>
    </xf>
    <xf numFmtId="0" fontId="49" fillId="0" borderId="0" xfId="37" applyFont="1" applyFill="1" applyBorder="1" applyAlignment="1" applyProtection="1">
      <alignment vertical="center"/>
    </xf>
    <xf numFmtId="0" fontId="88" fillId="0" borderId="33" xfId="0" applyFont="1" applyBorder="1" applyAlignment="1">
      <alignment vertical="center"/>
    </xf>
    <xf numFmtId="0" fontId="50" fillId="0" borderId="34" xfId="0" applyFont="1" applyBorder="1" applyAlignment="1">
      <alignment horizontal="center" vertical="center"/>
    </xf>
    <xf numFmtId="0" fontId="50" fillId="0" borderId="34" xfId="0" applyFont="1" applyBorder="1" applyAlignment="1">
      <alignment vertical="center"/>
    </xf>
    <xf numFmtId="0" fontId="50" fillId="0" borderId="34" xfId="0" applyFont="1" applyBorder="1"/>
    <xf numFmtId="0" fontId="30" fillId="0" borderId="34" xfId="0" applyFont="1" applyBorder="1"/>
    <xf numFmtId="0" fontId="29" fillId="0" borderId="34" xfId="0" applyFont="1" applyBorder="1" applyAlignment="1">
      <alignment horizontal="center"/>
    </xf>
    <xf numFmtId="0" fontId="92" fillId="0" borderId="34" xfId="37" applyFont="1" applyFill="1" applyBorder="1" applyAlignment="1" applyProtection="1">
      <alignment vertical="center"/>
    </xf>
    <xf numFmtId="2" fontId="50" fillId="0" borderId="34" xfId="0" applyNumberFormat="1" applyFont="1" applyBorder="1" applyAlignment="1">
      <alignment horizontal="right" vertical="center"/>
    </xf>
    <xf numFmtId="2" fontId="50" fillId="0" borderId="34" xfId="0" applyNumberFormat="1" applyFont="1" applyBorder="1" applyAlignment="1">
      <alignment vertical="center"/>
    </xf>
    <xf numFmtId="0" fontId="47" fillId="0" borderId="35" xfId="0" applyFont="1" applyBorder="1" applyAlignment="1">
      <alignment vertical="center"/>
    </xf>
    <xf numFmtId="0" fontId="34" fillId="0" borderId="43" xfId="43" applyFont="1" applyBorder="1" applyAlignment="1" applyProtection="1">
      <alignment horizontal="center"/>
      <protection locked="0"/>
    </xf>
    <xf numFmtId="3" fontId="34" fillId="0" borderId="43" xfId="0" applyNumberFormat="1" applyFont="1" applyBorder="1" applyAlignment="1" applyProtection="1">
      <alignment horizontal="center" vertical="center"/>
      <protection locked="0"/>
    </xf>
    <xf numFmtId="0" fontId="54" fillId="42" borderId="62" xfId="0" applyFont="1" applyFill="1" applyBorder="1" applyAlignment="1">
      <alignment horizontal="center" vertical="center"/>
    </xf>
    <xf numFmtId="0" fontId="54" fillId="42" borderId="42" xfId="0" applyFont="1" applyFill="1" applyBorder="1" applyAlignment="1">
      <alignment horizontal="center" vertical="center"/>
    </xf>
    <xf numFmtId="0" fontId="54" fillId="42" borderId="63" xfId="0" applyFont="1" applyFill="1" applyBorder="1" applyAlignment="1">
      <alignment horizontal="center" vertical="center"/>
    </xf>
    <xf numFmtId="0" fontId="54" fillId="42" borderId="0" xfId="0" applyFont="1" applyFill="1" applyAlignment="1">
      <alignment horizontal="center" vertical="center"/>
    </xf>
    <xf numFmtId="0" fontId="54" fillId="42" borderId="67" xfId="0" applyFont="1" applyFill="1" applyBorder="1" applyAlignment="1">
      <alignment horizontal="center" vertical="center"/>
    </xf>
    <xf numFmtId="0" fontId="54" fillId="42" borderId="34" xfId="0" applyFont="1" applyFill="1" applyBorder="1" applyAlignment="1">
      <alignment horizontal="center" vertical="center"/>
    </xf>
    <xf numFmtId="0" fontId="92" fillId="0" borderId="34" xfId="37" applyFont="1" applyFill="1" applyBorder="1" applyAlignment="1" applyProtection="1">
      <alignment horizontal="center" vertical="center"/>
      <protection locked="0"/>
    </xf>
    <xf numFmtId="0" fontId="92" fillId="0" borderId="68" xfId="37" applyFont="1" applyFill="1" applyBorder="1" applyAlignment="1" applyProtection="1">
      <alignment horizontal="center" vertical="center"/>
      <protection locked="0"/>
    </xf>
    <xf numFmtId="0" fontId="54" fillId="0" borderId="0" xfId="0" applyFont="1" applyAlignment="1">
      <alignment horizontal="center" vertical="top"/>
    </xf>
    <xf numFmtId="0" fontId="101" fillId="0" borderId="0" xfId="37" applyFont="1" applyBorder="1" applyAlignment="1" applyProtection="1">
      <alignment horizontal="left" vertical="center"/>
      <protection locked="0"/>
    </xf>
    <xf numFmtId="0" fontId="101" fillId="0" borderId="47" xfId="37" applyFont="1" applyBorder="1" applyAlignment="1" applyProtection="1">
      <alignment horizontal="left" vertical="center"/>
      <protection locked="0"/>
    </xf>
    <xf numFmtId="164" fontId="34" fillId="0" borderId="69" xfId="0" applyNumberFormat="1" applyFont="1" applyBorder="1" applyAlignment="1" applyProtection="1">
      <alignment horizontal="center" vertical="top"/>
      <protection locked="0"/>
    </xf>
    <xf numFmtId="0" fontId="102" fillId="0" borderId="69" xfId="0" applyFont="1" applyBorder="1" applyAlignment="1" applyProtection="1">
      <alignment horizontal="center" vertical="top"/>
      <protection locked="0"/>
    </xf>
    <xf numFmtId="0" fontId="50" fillId="0" borderId="0" xfId="0" applyFont="1" applyAlignment="1">
      <alignment horizontal="center" vertical="center" wrapText="1"/>
    </xf>
    <xf numFmtId="0" fontId="50" fillId="0" borderId="47"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64" xfId="0" applyFont="1" applyBorder="1" applyAlignment="1">
      <alignment horizontal="center" vertical="center" wrapText="1"/>
    </xf>
    <xf numFmtId="0" fontId="50" fillId="0" borderId="42" xfId="0" applyFont="1" applyBorder="1" applyAlignment="1">
      <alignment horizontal="right" vertical="center"/>
    </xf>
    <xf numFmtId="0" fontId="79" fillId="0" borderId="0" xfId="37" applyFont="1" applyFill="1" applyBorder="1" applyAlignment="1" applyProtection="1">
      <alignment horizontal="center" vertical="center"/>
    </xf>
    <xf numFmtId="0" fontId="79" fillId="0" borderId="47" xfId="37" applyFont="1" applyFill="1" applyBorder="1" applyAlignment="1" applyProtection="1">
      <alignment horizontal="center" vertical="center"/>
    </xf>
    <xf numFmtId="0" fontId="50" fillId="0" borderId="0" xfId="43" applyFont="1" applyAlignment="1">
      <alignment horizontal="right"/>
    </xf>
    <xf numFmtId="0" fontId="34" fillId="0" borderId="71" xfId="43" applyFont="1" applyBorder="1" applyAlignment="1" applyProtection="1">
      <alignment horizontal="center"/>
      <protection locked="0"/>
    </xf>
    <xf numFmtId="0" fontId="34" fillId="0" borderId="72" xfId="43" applyFont="1" applyBorder="1" applyAlignment="1" applyProtection="1">
      <alignment horizontal="center"/>
      <protection locked="0"/>
    </xf>
    <xf numFmtId="0" fontId="77" fillId="0" borderId="0" xfId="0" applyFont="1" applyAlignment="1">
      <alignment horizontal="center" vertical="center"/>
    </xf>
    <xf numFmtId="0" fontId="54" fillId="42" borderId="73" xfId="0" applyFont="1" applyFill="1" applyBorder="1" applyAlignment="1">
      <alignment horizontal="center" vertical="center"/>
    </xf>
    <xf numFmtId="0" fontId="54" fillId="42" borderId="41" xfId="0" applyFont="1" applyFill="1" applyBorder="1" applyAlignment="1">
      <alignment horizontal="center" vertical="center"/>
    </xf>
    <xf numFmtId="164" fontId="54" fillId="0" borderId="0" xfId="0" applyNumberFormat="1" applyFont="1" applyAlignment="1">
      <alignment horizontal="center"/>
    </xf>
    <xf numFmtId="0" fontId="53" fillId="0" borderId="63" xfId="0" applyFont="1" applyBorder="1" applyAlignment="1">
      <alignment horizontal="right" vertical="center"/>
    </xf>
    <xf numFmtId="0" fontId="53" fillId="0" borderId="0" xfId="0" applyFont="1" applyAlignment="1">
      <alignment horizontal="right" vertical="center"/>
    </xf>
    <xf numFmtId="164" fontId="62" fillId="0" borderId="0" xfId="0" applyNumberFormat="1" applyFont="1" applyAlignment="1">
      <alignment horizontal="left" vertical="center"/>
    </xf>
    <xf numFmtId="0" fontId="62" fillId="0" borderId="0" xfId="0" applyFont="1" applyAlignment="1">
      <alignment horizontal="center" vertical="center" wrapText="1"/>
    </xf>
    <xf numFmtId="0" fontId="34" fillId="0" borderId="71" xfId="0" applyFont="1" applyBorder="1" applyAlignment="1" applyProtection="1">
      <alignment horizontal="center" wrapText="1"/>
      <protection locked="0"/>
    </xf>
    <xf numFmtId="0" fontId="34" fillId="0" borderId="74" xfId="0" applyFont="1" applyBorder="1" applyAlignment="1" applyProtection="1">
      <alignment horizontal="center" wrapText="1"/>
      <protection locked="0"/>
    </xf>
    <xf numFmtId="0" fontId="34" fillId="0" borderId="72" xfId="0" applyFont="1" applyBorder="1" applyAlignment="1" applyProtection="1">
      <alignment horizontal="center" wrapText="1"/>
      <protection locked="0"/>
    </xf>
    <xf numFmtId="0" fontId="62" fillId="0" borderId="0" xfId="43" applyFont="1" applyAlignment="1">
      <alignment horizontal="center" vertical="center"/>
    </xf>
    <xf numFmtId="0" fontId="62" fillId="0" borderId="0" xfId="0" applyFont="1" applyAlignment="1">
      <alignment horizontal="center"/>
    </xf>
    <xf numFmtId="0" fontId="34" fillId="0" borderId="74" xfId="43" applyFont="1" applyBorder="1" applyAlignment="1" applyProtection="1">
      <alignment horizontal="center"/>
      <protection locked="0"/>
    </xf>
    <xf numFmtId="165" fontId="50" fillId="44" borderId="66" xfId="47" applyNumberFormat="1" applyFont="1" applyFill="1" applyBorder="1" applyAlignment="1">
      <alignment horizontal="left" vertical="center"/>
    </xf>
    <xf numFmtId="0" fontId="66" fillId="42" borderId="29" xfId="0" applyFont="1" applyFill="1" applyBorder="1" applyAlignment="1">
      <alignment horizontal="center" vertical="center"/>
    </xf>
    <xf numFmtId="0" fontId="66" fillId="42" borderId="75" xfId="0" applyFont="1" applyFill="1" applyBorder="1" applyAlignment="1">
      <alignment horizontal="center" vertical="center"/>
    </xf>
    <xf numFmtId="164" fontId="54" fillId="0" borderId="0" xfId="0" applyNumberFormat="1" applyFont="1" applyAlignment="1">
      <alignment horizontal="left" vertical="top"/>
    </xf>
    <xf numFmtId="0" fontId="85" fillId="42" borderId="50" xfId="0" applyFont="1" applyFill="1" applyBorder="1" applyAlignment="1">
      <alignment horizontal="center" vertical="center" wrapText="1"/>
    </xf>
    <xf numFmtId="0" fontId="85" fillId="42" borderId="42" xfId="0" applyFont="1" applyFill="1" applyBorder="1" applyAlignment="1">
      <alignment horizontal="center" vertical="center" wrapText="1"/>
    </xf>
    <xf numFmtId="0" fontId="85" fillId="42" borderId="51" xfId="0" applyFont="1" applyFill="1" applyBorder="1" applyAlignment="1">
      <alignment horizontal="center" vertical="center" wrapText="1"/>
    </xf>
    <xf numFmtId="0" fontId="50" fillId="42" borderId="0" xfId="0" applyFont="1" applyFill="1" applyAlignment="1">
      <alignment horizontal="center" vertical="center" wrapText="1"/>
    </xf>
    <xf numFmtId="0" fontId="50" fillId="42" borderId="41" xfId="0" applyFont="1" applyFill="1" applyBorder="1" applyAlignment="1">
      <alignment horizontal="center" vertical="center" wrapText="1"/>
    </xf>
    <xf numFmtId="0" fontId="103" fillId="42" borderId="0" xfId="37" applyFont="1" applyFill="1" applyBorder="1" applyAlignment="1" applyProtection="1">
      <alignment horizontal="center" vertical="center"/>
      <protection locked="0"/>
    </xf>
    <xf numFmtId="4" fontId="50" fillId="0" borderId="0" xfId="0" applyNumberFormat="1" applyFont="1" applyAlignment="1">
      <alignment horizontal="center" vertical="center"/>
    </xf>
    <xf numFmtId="49" fontId="34" fillId="0" borderId="76" xfId="43" applyNumberFormat="1" applyFont="1" applyBorder="1" applyAlignment="1" applyProtection="1">
      <alignment horizontal="center"/>
      <protection locked="0"/>
    </xf>
    <xf numFmtId="0" fontId="34" fillId="0" borderId="76" xfId="43" applyFont="1" applyBorder="1" applyAlignment="1" applyProtection="1">
      <alignment horizontal="center"/>
      <protection locked="0"/>
    </xf>
    <xf numFmtId="0" fontId="34" fillId="0" borderId="77" xfId="0" applyFont="1" applyBorder="1" applyAlignment="1" applyProtection="1">
      <alignment horizontal="center" vertical="center"/>
      <protection locked="0"/>
    </xf>
    <xf numFmtId="0" fontId="34" fillId="0" borderId="78" xfId="0" applyFont="1" applyBorder="1" applyAlignment="1" applyProtection="1">
      <alignment horizontal="center" vertical="center"/>
      <protection locked="0"/>
    </xf>
    <xf numFmtId="0" fontId="104" fillId="0" borderId="31" xfId="0" applyFont="1" applyBorder="1" applyAlignment="1">
      <alignment horizontal="center" wrapText="1"/>
    </xf>
    <xf numFmtId="0" fontId="104" fillId="0" borderId="0" xfId="0" applyFont="1" applyAlignment="1">
      <alignment horizontal="center" wrapText="1"/>
    </xf>
    <xf numFmtId="0" fontId="104" fillId="0" borderId="32" xfId="0" applyFont="1" applyBorder="1" applyAlignment="1">
      <alignment horizontal="center" wrapText="1"/>
    </xf>
    <xf numFmtId="0" fontId="54" fillId="0" borderId="31" xfId="0" applyFont="1" applyBorder="1" applyAlignment="1">
      <alignment horizontal="right" vertical="top"/>
    </xf>
    <xf numFmtId="0" fontId="54" fillId="0" borderId="0" xfId="0" applyFont="1" applyAlignment="1">
      <alignment horizontal="right" vertical="top"/>
    </xf>
    <xf numFmtId="0" fontId="70" fillId="0" borderId="76" xfId="0" applyFont="1" applyBorder="1" applyAlignment="1" applyProtection="1">
      <alignment horizontal="center"/>
      <protection locked="0"/>
    </xf>
    <xf numFmtId="0" fontId="69" fillId="0" borderId="31" xfId="0" applyFont="1" applyBorder="1" applyAlignment="1">
      <alignment horizontal="right"/>
    </xf>
    <xf numFmtId="0" fontId="69" fillId="0" borderId="0" xfId="0" applyFont="1" applyAlignment="1">
      <alignment horizontal="right"/>
    </xf>
    <xf numFmtId="0" fontId="62" fillId="0" borderId="0" xfId="0" applyFont="1" applyAlignment="1">
      <alignment horizontal="right" vertical="center"/>
    </xf>
    <xf numFmtId="0" fontId="69" fillId="0" borderId="0" xfId="0" applyFont="1" applyAlignment="1">
      <alignment horizontal="center" vertical="center"/>
    </xf>
    <xf numFmtId="164" fontId="54" fillId="0" borderId="41" xfId="0" applyNumberFormat="1" applyFont="1" applyBorder="1" applyAlignment="1">
      <alignment horizontal="center" vertical="center"/>
    </xf>
    <xf numFmtId="0" fontId="54" fillId="0" borderId="73" xfId="0" applyFont="1" applyBorder="1" applyAlignment="1">
      <alignment horizontal="right" vertical="center"/>
    </xf>
    <xf numFmtId="0" fontId="54" fillId="0" borderId="41" xfId="0" applyFont="1" applyBorder="1" applyAlignment="1">
      <alignment horizontal="right" vertical="center"/>
    </xf>
    <xf numFmtId="0" fontId="50" fillId="0" borderId="42" xfId="0" applyFont="1" applyBorder="1" applyAlignment="1">
      <alignment horizontal="center"/>
    </xf>
    <xf numFmtId="9" fontId="53" fillId="42" borderId="79" xfId="0" applyNumberFormat="1" applyFont="1" applyFill="1" applyBorder="1" applyAlignment="1">
      <alignment horizontal="center" vertical="center"/>
    </xf>
    <xf numFmtId="9" fontId="53" fillId="42" borderId="80" xfId="0" applyNumberFormat="1" applyFont="1" applyFill="1" applyBorder="1" applyAlignment="1">
      <alignment horizontal="center" vertical="center"/>
    </xf>
    <xf numFmtId="0" fontId="50" fillId="44" borderId="0" xfId="47" applyFont="1" applyFill="1" applyAlignment="1">
      <alignment horizontal="justify" vertical="center"/>
    </xf>
    <xf numFmtId="0" fontId="54" fillId="44" borderId="0" xfId="43" applyFont="1" applyFill="1" applyAlignment="1">
      <alignment horizontal="right" vertical="center"/>
    </xf>
    <xf numFmtId="164" fontId="34" fillId="44" borderId="26" xfId="43" applyNumberFormat="1" applyFont="1" applyFill="1" applyBorder="1" applyAlignment="1">
      <alignment horizontal="center"/>
    </xf>
    <xf numFmtId="0" fontId="92" fillId="44" borderId="0" xfId="37" applyFont="1" applyFill="1" applyBorder="1" applyAlignment="1" applyProtection="1">
      <alignment horizontal="left" vertical="center"/>
      <protection locked="0"/>
    </xf>
    <xf numFmtId="9" fontId="53" fillId="0" borderId="0" xfId="0" applyNumberFormat="1" applyFont="1" applyAlignment="1">
      <alignment horizontal="center" vertical="center"/>
    </xf>
    <xf numFmtId="0" fontId="100" fillId="0" borderId="0" xfId="0" applyFont="1" applyAlignment="1">
      <alignment horizontal="center" vertical="center"/>
    </xf>
    <xf numFmtId="0" fontId="34" fillId="49" borderId="0" xfId="0" applyFont="1" applyFill="1" applyAlignment="1">
      <alignment horizontal="center" vertical="center"/>
    </xf>
    <xf numFmtId="165" fontId="50" fillId="44" borderId="81" xfId="47" applyNumberFormat="1" applyFont="1" applyFill="1" applyBorder="1" applyAlignment="1">
      <alignment horizontal="left" vertical="center"/>
    </xf>
    <xf numFmtId="0" fontId="50" fillId="0" borderId="70" xfId="43" applyFont="1" applyBorder="1" applyAlignment="1">
      <alignment horizontal="center"/>
    </xf>
    <xf numFmtId="0" fontId="50" fillId="0" borderId="0" xfId="43" applyFont="1" applyAlignment="1">
      <alignment horizontal="center"/>
    </xf>
    <xf numFmtId="0" fontId="105" fillId="0" borderId="0" xfId="47" applyFont="1" applyAlignment="1" applyProtection="1">
      <alignment horizontal="center" vertical="center"/>
      <protection locked="0" hidden="1"/>
    </xf>
    <xf numFmtId="0" fontId="50" fillId="0" borderId="0" xfId="47" applyFont="1" applyAlignment="1" applyProtection="1">
      <alignment horizontal="justify" vertical="center" wrapText="1"/>
      <protection hidden="1"/>
    </xf>
    <xf numFmtId="0" fontId="50" fillId="0" borderId="0" xfId="47" applyFont="1" applyAlignment="1" applyProtection="1">
      <alignment horizontal="left" vertical="center" wrapText="1"/>
      <protection hidden="1"/>
    </xf>
    <xf numFmtId="0" fontId="50" fillId="0" borderId="0" xfId="47" applyFont="1" applyAlignment="1" applyProtection="1">
      <alignment horizontal="center"/>
      <protection hidden="1"/>
    </xf>
    <xf numFmtId="0" fontId="54" fillId="42" borderId="0" xfId="43" applyFont="1" applyFill="1" applyAlignment="1" applyProtection="1">
      <alignment horizontal="right" vertical="center"/>
      <protection locked="0" hidden="1"/>
    </xf>
    <xf numFmtId="0" fontId="69" fillId="42" borderId="0" xfId="47" applyFont="1" applyFill="1" applyAlignment="1" applyProtection="1">
      <alignment horizontal="center" vertical="center"/>
      <protection locked="0" hidden="1"/>
    </xf>
    <xf numFmtId="0" fontId="54" fillId="42" borderId="0" xfId="47" applyFont="1" applyFill="1" applyAlignment="1" applyProtection="1">
      <alignment horizontal="center" vertical="center"/>
      <protection hidden="1"/>
    </xf>
    <xf numFmtId="0" fontId="69" fillId="42" borderId="0" xfId="48" applyFont="1" applyFill="1" applyAlignment="1" applyProtection="1">
      <alignment horizontal="right" vertical="center"/>
      <protection locked="0" hidden="1"/>
    </xf>
  </cellXfs>
  <cellStyles count="97">
    <cellStyle name="Accent1" xfId="1" builtinId="29" customBuiltin="1"/>
    <cellStyle name="Accent1 - 20%" xfId="2" xr:uid="{EBEF9F4F-0844-423C-BCBD-EEE50D4DFC5F}"/>
    <cellStyle name="Accent1 - 40%" xfId="3" xr:uid="{610F9DCB-8708-4281-AE71-8E37B421C98D}"/>
    <cellStyle name="Accent1 - 60%" xfId="4" xr:uid="{738CA7A5-6424-4784-B8B6-14D1FD787A9E}"/>
    <cellStyle name="Accent2" xfId="5" builtinId="33" customBuiltin="1"/>
    <cellStyle name="Accent2 - 20%" xfId="6" xr:uid="{7790B8BB-E981-4A8E-8FAC-47369897E3EA}"/>
    <cellStyle name="Accent2 - 40%" xfId="7" xr:uid="{6AC7629F-F30F-4E97-9709-D3EF1123B90B}"/>
    <cellStyle name="Accent2 - 60%" xfId="8" xr:uid="{221DB194-822B-45DD-B5C9-E5BA97095FE4}"/>
    <cellStyle name="Accent3" xfId="9" builtinId="37" customBuiltin="1"/>
    <cellStyle name="Accent3 - 20%" xfId="10" xr:uid="{04A34DB1-8806-4D36-A848-38FB12FE5DE4}"/>
    <cellStyle name="Accent3 - 40%" xfId="11" xr:uid="{BC258221-EBE5-49F7-A9C3-5675F87BD2D3}"/>
    <cellStyle name="Accent3 - 60%" xfId="12" xr:uid="{1A2AB5F6-1820-4016-98E0-F9BA5E32BCC1}"/>
    <cellStyle name="Accent4" xfId="13" builtinId="41" customBuiltin="1"/>
    <cellStyle name="Accent4 - 20%" xfId="14" xr:uid="{2363BC86-0D85-46CA-93FF-7D9DEF04AE37}"/>
    <cellStyle name="Accent4 - 40%" xfId="15" xr:uid="{FBE08B3B-EB4F-4812-BC8C-5CB430653753}"/>
    <cellStyle name="Accent4 - 60%" xfId="16" xr:uid="{1DEF0E7D-1FF5-4766-8C7B-4CE005F046E9}"/>
    <cellStyle name="Accent5" xfId="17" builtinId="45" customBuiltin="1"/>
    <cellStyle name="Accent5 - 20%" xfId="18" xr:uid="{74478C68-BC9C-458F-95D2-362DC451910D}"/>
    <cellStyle name="Accent5 - 40%" xfId="19" xr:uid="{B573CC07-A043-4D46-820F-557E88C89C9A}"/>
    <cellStyle name="Accent5 - 60%" xfId="20" xr:uid="{266C1C46-99A4-4A2F-B0C4-6BA052F620A9}"/>
    <cellStyle name="Accent6" xfId="21" builtinId="49" customBuiltin="1"/>
    <cellStyle name="Accent6 - 20%" xfId="22" xr:uid="{4B8F421C-0456-4F50-B7AA-C9FE2C31AECD}"/>
    <cellStyle name="Accent6 - 40%" xfId="23" xr:uid="{59015E37-4EA3-4E52-95F7-B26AFE465418}"/>
    <cellStyle name="Accent6 - 60%" xfId="24" xr:uid="{C03823FF-1128-4DBC-B877-C40C6D8E8220}"/>
    <cellStyle name="Bad" xfId="25" builtinId="27" customBuiltin="1"/>
    <cellStyle name="Calculation" xfId="26" builtinId="22" customBuiltin="1"/>
    <cellStyle name="Check Cell" xfId="27" builtinId="23" customBuiltin="1"/>
    <cellStyle name="Comma 3" xfId="28" xr:uid="{89D186E1-6A3B-4495-A4ED-D7E684740B32}"/>
    <cellStyle name="Emphasis 1" xfId="29" xr:uid="{205B719C-6B46-45F2-91F0-ECD7C8EBCB33}"/>
    <cellStyle name="Emphasis 2" xfId="30" xr:uid="{B2DC5ADC-7134-41EC-BB54-9F44722ED6B5}"/>
    <cellStyle name="Emphasis 3" xfId="31" xr:uid="{355B9DF9-A6F3-47CA-9E96-85E8C059062F}"/>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 2" xfId="38" xr:uid="{57122771-6F7C-4181-B940-78707E712C61}"/>
    <cellStyle name="Hyperlink 3" xfId="39" xr:uid="{94BB7085-C00B-4FC3-87FD-6B0A63B41872}"/>
    <cellStyle name="Input" xfId="40" builtinId="20" customBuiltin="1"/>
    <cellStyle name="Linked Cell" xfId="41" builtinId="24" customBuiltin="1"/>
    <cellStyle name="Neutral" xfId="42" builtinId="28" customBuiltin="1"/>
    <cellStyle name="Normal" xfId="0" builtinId="0"/>
    <cellStyle name="Normal 2" xfId="43" xr:uid="{D7121C45-DE9C-4AEA-BB45-8026640AABA3}"/>
    <cellStyle name="Normal 2 2" xfId="44" xr:uid="{44FDF0F8-D027-45D5-BD71-E2864EBEFB0A}"/>
    <cellStyle name="Normal 3" xfId="45" xr:uid="{D44D2E87-8934-4C84-8B0C-6B48293825A5}"/>
    <cellStyle name="Normal 3 2" xfId="46" xr:uid="{C441A0F7-B522-4CF6-AF7A-5BC8DE468A5E}"/>
    <cellStyle name="Normal 4" xfId="47" xr:uid="{1B0833BC-CE00-4AAA-AA5A-3E1C46FB06E8}"/>
    <cellStyle name="Normal 4 2" xfId="48" xr:uid="{9DEB3523-B259-47C4-B12F-870F8B2CFF90}"/>
    <cellStyle name="Normal 4 3" xfId="49" xr:uid="{3662C336-4BD0-49E6-B1CB-5386F1588646}"/>
    <cellStyle name="Normal 5" xfId="50" xr:uid="{E6928D31-08FD-445C-AF49-76A643F1898A}"/>
    <cellStyle name="Normal 6" xfId="51" xr:uid="{0011EAEB-B7C4-4DE6-A6CD-D9C2FE4456E4}"/>
    <cellStyle name="Normal 6 2" xfId="52" xr:uid="{B1C6086E-79F7-41F8-B05C-38DC7487C9F1}"/>
    <cellStyle name="Note" xfId="53" builtinId="10" customBuiltin="1"/>
    <cellStyle name="Output" xfId="54" builtinId="21" customBuiltin="1"/>
    <cellStyle name="SAPBEXaggData" xfId="55" xr:uid="{D2FC09E4-B3D0-46FD-B17E-0C702C361D49}"/>
    <cellStyle name="SAPBEXaggDataEmph" xfId="56" xr:uid="{33384760-9B7D-4888-A6FE-148A974949B3}"/>
    <cellStyle name="SAPBEXaggItem" xfId="57" xr:uid="{60860FAF-0D92-4F31-87A7-F9B48A549B13}"/>
    <cellStyle name="SAPBEXaggItemX" xfId="58" xr:uid="{4CE5D5E7-5433-4848-8F8F-3BC1E0776FDC}"/>
    <cellStyle name="SAPBEXchaText" xfId="59" xr:uid="{22B775C1-0605-4494-A54B-CD209477B403}"/>
    <cellStyle name="SAPBEXexcBad7" xfId="60" xr:uid="{7BD8DD4B-5510-433C-A25F-0405C27DB02F}"/>
    <cellStyle name="SAPBEXexcBad8" xfId="61" xr:uid="{F70AE71B-EA6F-41B3-A296-653D4AF6F008}"/>
    <cellStyle name="SAPBEXexcBad9" xfId="62" xr:uid="{37DBBF01-43F3-4E71-AA73-0C7F41CAD0E1}"/>
    <cellStyle name="SAPBEXexcCritical4" xfId="63" xr:uid="{E20462C7-3FDB-4856-9B8C-527DD60603B0}"/>
    <cellStyle name="SAPBEXexcCritical5" xfId="64" xr:uid="{2E0E2D7C-6A56-41C0-8DC5-20162F9E9CA4}"/>
    <cellStyle name="SAPBEXexcCritical6" xfId="65" xr:uid="{9E4FDDFC-E75E-41FD-B91A-4D49AE72E59E}"/>
    <cellStyle name="SAPBEXexcGood1" xfId="66" xr:uid="{4118F665-416E-439F-9CC5-CB2B282C987C}"/>
    <cellStyle name="SAPBEXexcGood2" xfId="67" xr:uid="{B33F0C6C-590C-4805-9A7B-A677CC1D1C0D}"/>
    <cellStyle name="SAPBEXexcGood3" xfId="68" xr:uid="{FCCBFD76-897D-4FA2-B706-06437F5ABE3F}"/>
    <cellStyle name="SAPBEXfilterDrill" xfId="69" xr:uid="{74DC217D-4CD9-4D98-8792-F71B0432BF4B}"/>
    <cellStyle name="SAPBEXfilterItem" xfId="70" xr:uid="{78D00472-7481-4E12-9867-7C91CAA4EDD3}"/>
    <cellStyle name="SAPBEXfilterText" xfId="71" xr:uid="{6B42FB18-8A81-4CDE-9527-85A18B2B8764}"/>
    <cellStyle name="SAPBEXformats" xfId="72" xr:uid="{91D6A5F8-2E76-475A-8D65-EAA9D24C3D41}"/>
    <cellStyle name="SAPBEXheaderItem" xfId="73" xr:uid="{6E02CDD3-9398-45DA-8AF3-87265C1B7914}"/>
    <cellStyle name="SAPBEXheaderText" xfId="74" xr:uid="{7FAA1A8D-C347-4E29-9A77-22E5645A7E76}"/>
    <cellStyle name="SAPBEXHLevel0" xfId="75" xr:uid="{5F72507E-606C-496B-AE57-A0671D15836E}"/>
    <cellStyle name="SAPBEXHLevel0X" xfId="76" xr:uid="{DFE68AE7-7640-4ECA-94FF-24EFEF3941D5}"/>
    <cellStyle name="SAPBEXHLevel1" xfId="77" xr:uid="{AD277334-8349-415B-9F66-8284BB5B3EBA}"/>
    <cellStyle name="SAPBEXHLevel1X" xfId="78" xr:uid="{88B3208C-8A23-471A-A420-6002298835A3}"/>
    <cellStyle name="SAPBEXHLevel2" xfId="79" xr:uid="{F08BB0B5-7865-4B9C-882B-01A55397FF3B}"/>
    <cellStyle name="SAPBEXHLevel2X" xfId="80" xr:uid="{BBABB7FC-F921-4E7C-83D2-37CB5EA347ED}"/>
    <cellStyle name="SAPBEXHLevel3" xfId="81" xr:uid="{79D9B4B3-A507-40EA-B63B-7780C18D8B90}"/>
    <cellStyle name="SAPBEXHLevel3X" xfId="82" xr:uid="{1A367206-C06C-459A-A3D3-EFC47EB4CB11}"/>
    <cellStyle name="SAPBEXinputData" xfId="83" xr:uid="{4985FD97-E4F2-4F7F-80E1-75D52C698F97}"/>
    <cellStyle name="SAPBEXresData" xfId="84" xr:uid="{FF5E45CF-AE4F-4BC2-A958-BCFBBD87D51B}"/>
    <cellStyle name="SAPBEXresDataEmph" xfId="85" xr:uid="{52945889-AA0A-4B2E-97CA-18A4436079F8}"/>
    <cellStyle name="SAPBEXresItem" xfId="86" xr:uid="{6BB327E9-10F1-45CE-9807-9465D486A262}"/>
    <cellStyle name="SAPBEXresItemX" xfId="87" xr:uid="{07BCE3BA-FC16-416D-9184-F605BEEB56C0}"/>
    <cellStyle name="SAPBEXstdData" xfId="88" xr:uid="{9E78D6C8-F914-4790-8EBA-C9E62F557136}"/>
    <cellStyle name="SAPBEXstdDataEmph" xfId="89" xr:uid="{F810FDA7-051B-44E3-AC29-6C2993364611}"/>
    <cellStyle name="SAPBEXstdItem" xfId="90" xr:uid="{6551187D-FAEE-4CF8-94FC-EE21C70E0E84}"/>
    <cellStyle name="SAPBEXstdItemX" xfId="91" xr:uid="{B8449FF2-695B-47E4-A850-B7F8C2F895A2}"/>
    <cellStyle name="SAPBEXtitle" xfId="92" xr:uid="{2D97AE08-4470-4012-900F-A8052446E4C0}"/>
    <cellStyle name="SAPBEXundefined" xfId="93" xr:uid="{686665FB-124F-43C5-9D5F-9081F135C314}"/>
    <cellStyle name="Sheet Title" xfId="94" xr:uid="{1FCC928B-BC30-4BBC-84AD-33300B1EEA1A}"/>
    <cellStyle name="Total" xfId="95" builtinId="25" customBuiltin="1"/>
    <cellStyle name="Warning Text" xfId="96" builtinId="11" customBuiltin="1"/>
  </cellStyles>
  <dxfs count="18">
    <dxf>
      <font>
        <b/>
        <i val="0"/>
        <color theme="3"/>
      </font>
      <fill>
        <patternFill>
          <bgColor theme="9" tint="0.79998168889431442"/>
        </patternFill>
      </fill>
    </dxf>
    <dxf>
      <font>
        <b/>
        <i val="0"/>
        <color theme="3"/>
      </font>
      <fill>
        <patternFill>
          <bgColor rgb="FFFFFF00"/>
        </patternFill>
      </fill>
    </dxf>
    <dxf>
      <font>
        <b/>
        <i val="0"/>
        <color theme="3"/>
      </font>
      <fill>
        <patternFill>
          <bgColor theme="9" tint="0.79998168889431442"/>
        </patternFill>
      </fill>
    </dxf>
    <dxf>
      <font>
        <b/>
        <i val="0"/>
        <color theme="3"/>
      </font>
      <fill>
        <patternFill>
          <bgColor theme="9" tint="0.79998168889431442"/>
        </patternFill>
      </fill>
    </dxf>
    <dxf>
      <font>
        <b/>
        <i val="0"/>
        <color theme="3"/>
      </font>
      <fill>
        <patternFill>
          <bgColor rgb="FFFFFF00"/>
        </patternFill>
      </fill>
    </dxf>
    <dxf>
      <font>
        <b/>
        <i val="0"/>
        <color theme="3"/>
      </font>
      <fill>
        <patternFill>
          <bgColor theme="0" tint="-4.9989318521683403E-2"/>
        </patternFill>
      </fill>
    </dxf>
    <dxf>
      <font>
        <b/>
        <i val="0"/>
        <color theme="3"/>
      </font>
      <fill>
        <patternFill>
          <bgColor rgb="FFFFFF00"/>
        </patternFill>
      </fill>
    </dxf>
    <dxf>
      <font>
        <b/>
        <i val="0"/>
        <color theme="3"/>
      </font>
      <fill>
        <patternFill>
          <bgColor theme="9" tint="0.79998168889431442"/>
        </patternFill>
      </fill>
    </dxf>
    <dxf>
      <font>
        <b/>
        <i val="0"/>
        <color theme="3"/>
      </font>
      <fill>
        <patternFill>
          <bgColor rgb="FFFFFF00"/>
        </patternFill>
      </fill>
    </dxf>
    <dxf>
      <font>
        <b/>
        <i val="0"/>
        <color theme="3"/>
      </font>
      <fill>
        <patternFill>
          <bgColor theme="9" tint="0.79998168889431442"/>
        </patternFill>
      </fill>
    </dxf>
    <dxf>
      <font>
        <b/>
        <i val="0"/>
        <strike val="0"/>
        <color theme="3"/>
      </font>
      <fill>
        <patternFill>
          <bgColor theme="0" tint="-4.9989318521683403E-2"/>
        </patternFill>
      </fill>
    </dxf>
    <dxf>
      <font>
        <b/>
        <i val="0"/>
        <color theme="3"/>
      </font>
      <fill>
        <patternFill>
          <bgColor theme="0" tint="-4.9989318521683403E-2"/>
        </patternFill>
      </fill>
    </dxf>
    <dxf>
      <font>
        <b/>
        <i val="0"/>
        <color theme="3"/>
      </font>
      <fill>
        <patternFill>
          <bgColor rgb="FFFFFF00"/>
        </patternFill>
      </fill>
    </dxf>
    <dxf>
      <font>
        <b/>
        <i val="0"/>
        <color theme="3"/>
      </font>
      <fill>
        <patternFill>
          <bgColor rgb="FFFFFF00"/>
        </patternFill>
      </fill>
    </dxf>
    <dxf>
      <font>
        <b/>
        <i val="0"/>
        <color theme="3"/>
      </font>
      <fill>
        <patternFill>
          <bgColor rgb="FFFFFF00"/>
        </patternFill>
      </fill>
    </dxf>
    <dxf>
      <font>
        <b/>
        <i val="0"/>
        <color theme="3"/>
      </font>
      <fill>
        <patternFill>
          <bgColor theme="9" tint="0.79998168889431442"/>
        </patternFill>
      </fill>
    </dxf>
    <dxf>
      <font>
        <b/>
        <i val="0"/>
        <strike val="0"/>
        <color theme="3"/>
      </font>
      <fill>
        <patternFill>
          <bgColor theme="9" tint="0.59996337778862885"/>
        </patternFill>
      </fill>
      <border>
        <left/>
        <right/>
        <top/>
        <bottom/>
      </border>
    </dxf>
    <dxf>
      <font>
        <b/>
        <i val="0"/>
        <color theme="3"/>
      </font>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jpeg"/><Relationship Id="rId3" Type="http://schemas.openxmlformats.org/officeDocument/2006/relationships/image" Target="../media/image6.png"/><Relationship Id="rId7" Type="http://schemas.openxmlformats.org/officeDocument/2006/relationships/image" Target="../media/image10.jpeg"/><Relationship Id="rId12" Type="http://schemas.openxmlformats.org/officeDocument/2006/relationships/image" Target="../media/image15.jpeg"/><Relationship Id="rId17" Type="http://schemas.openxmlformats.org/officeDocument/2006/relationships/image" Target="../media/image20.jpeg"/><Relationship Id="rId2" Type="http://schemas.openxmlformats.org/officeDocument/2006/relationships/image" Target="../media/image5.jpeg"/><Relationship Id="rId16" Type="http://schemas.openxmlformats.org/officeDocument/2006/relationships/image" Target="../media/image19.pn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5" Type="http://schemas.openxmlformats.org/officeDocument/2006/relationships/image" Target="../media/image8.jpeg"/><Relationship Id="rId15" Type="http://schemas.openxmlformats.org/officeDocument/2006/relationships/image" Target="../media/image18.jpeg"/><Relationship Id="rId10" Type="http://schemas.openxmlformats.org/officeDocument/2006/relationships/image" Target="../media/image13.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0</xdr:row>
      <xdr:rowOff>99060</xdr:rowOff>
    </xdr:from>
    <xdr:to>
      <xdr:col>3</xdr:col>
      <xdr:colOff>131445</xdr:colOff>
      <xdr:row>4</xdr:row>
      <xdr:rowOff>57150</xdr:rowOff>
    </xdr:to>
    <xdr:pic>
      <xdr:nvPicPr>
        <xdr:cNvPr id="1030" name="Picture 1">
          <a:extLst>
            <a:ext uri="{FF2B5EF4-FFF2-40B4-BE49-F238E27FC236}">
              <a16:creationId xmlns:a16="http://schemas.microsoft.com/office/drawing/2014/main" id="{FAF09D01-0888-AF05-7D6B-C346D9A70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99060"/>
          <a:ext cx="9220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68580</xdr:colOff>
      <xdr:row>99</xdr:row>
      <xdr:rowOff>30480</xdr:rowOff>
    </xdr:from>
    <xdr:to>
      <xdr:col>18</xdr:col>
      <xdr:colOff>57150</xdr:colOff>
      <xdr:row>100</xdr:row>
      <xdr:rowOff>95250</xdr:rowOff>
    </xdr:to>
    <xdr:pic>
      <xdr:nvPicPr>
        <xdr:cNvPr id="1031" name="Picture 5">
          <a:extLst>
            <a:ext uri="{FF2B5EF4-FFF2-40B4-BE49-F238E27FC236}">
              <a16:creationId xmlns:a16="http://schemas.microsoft.com/office/drawing/2014/main" id="{F1E7732B-433B-147E-A4FC-8CFFE5AECA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6966"/>
        <a:stretch>
          <a:fillRect/>
        </a:stretch>
      </xdr:blipFill>
      <xdr:spPr bwMode="auto">
        <a:xfrm>
          <a:off x="5257800" y="16512540"/>
          <a:ext cx="1607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99060</xdr:colOff>
      <xdr:row>64</xdr:row>
      <xdr:rowOff>68581</xdr:rowOff>
    </xdr:from>
    <xdr:to>
      <xdr:col>15</xdr:col>
      <xdr:colOff>396240</xdr:colOff>
      <xdr:row>64</xdr:row>
      <xdr:rowOff>114300</xdr:rowOff>
    </xdr:to>
    <xdr:sp macro="" textlink="">
      <xdr:nvSpPr>
        <xdr:cNvPr id="3" name="Minus Sign 2">
          <a:extLst>
            <a:ext uri="{FF2B5EF4-FFF2-40B4-BE49-F238E27FC236}">
              <a16:creationId xmlns:a16="http://schemas.microsoft.com/office/drawing/2014/main" id="{3010BFC9-81D3-97C7-B353-31FFFC7CDD1A}"/>
            </a:ext>
          </a:extLst>
        </xdr:cNvPr>
        <xdr:cNvSpPr/>
      </xdr:nvSpPr>
      <xdr:spPr>
        <a:xfrm>
          <a:off x="5646420" y="7513321"/>
          <a:ext cx="297180" cy="45719"/>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editAs="oneCell">
    <xdr:from>
      <xdr:col>14</xdr:col>
      <xdr:colOff>342900</xdr:colOff>
      <xdr:row>0</xdr:row>
      <xdr:rowOff>0</xdr:rowOff>
    </xdr:from>
    <xdr:to>
      <xdr:col>34</xdr:col>
      <xdr:colOff>153581</xdr:colOff>
      <xdr:row>3</xdr:row>
      <xdr:rowOff>135921</xdr:rowOff>
    </xdr:to>
    <xdr:pic>
      <xdr:nvPicPr>
        <xdr:cNvPr id="2" name="Picture 1">
          <a:extLst>
            <a:ext uri="{FF2B5EF4-FFF2-40B4-BE49-F238E27FC236}">
              <a16:creationId xmlns:a16="http://schemas.microsoft.com/office/drawing/2014/main" id="{1E0B5851-04A7-42E8-AD0F-2855EBC6EC53}"/>
            </a:ext>
          </a:extLst>
        </xdr:cNvPr>
        <xdr:cNvPicPr>
          <a:picLocks noChangeAspect="1"/>
        </xdr:cNvPicPr>
      </xdr:nvPicPr>
      <xdr:blipFill>
        <a:blip xmlns:r="http://schemas.openxmlformats.org/officeDocument/2006/relationships" r:embed="rId3"/>
        <a:stretch>
          <a:fillRect/>
        </a:stretch>
      </xdr:blipFill>
      <xdr:spPr>
        <a:xfrm>
          <a:off x="5419725" y="0"/>
          <a:ext cx="2506256" cy="635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388620</xdr:colOff>
      <xdr:row>38</xdr:row>
      <xdr:rowOff>83820</xdr:rowOff>
    </xdr:from>
    <xdr:to>
      <xdr:col>13</xdr:col>
      <xdr:colOff>220980</xdr:colOff>
      <xdr:row>45</xdr:row>
      <xdr:rowOff>83820</xdr:rowOff>
    </xdr:to>
    <xdr:pic>
      <xdr:nvPicPr>
        <xdr:cNvPr id="2066" name="Picture 1">
          <a:extLst>
            <a:ext uri="{FF2B5EF4-FFF2-40B4-BE49-F238E27FC236}">
              <a16:creationId xmlns:a16="http://schemas.microsoft.com/office/drawing/2014/main" id="{39C089FC-9DA2-7A90-8D95-A63E3F8B6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0680" y="5875020"/>
          <a:ext cx="108204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144780</xdr:colOff>
      <xdr:row>0</xdr:row>
      <xdr:rowOff>137160</xdr:rowOff>
    </xdr:from>
    <xdr:to>
      <xdr:col>2</xdr:col>
      <xdr:colOff>541020</xdr:colOff>
      <xdr:row>4</xdr:row>
      <xdr:rowOff>60960</xdr:rowOff>
    </xdr:to>
    <xdr:pic>
      <xdr:nvPicPr>
        <xdr:cNvPr id="2067" name="Picture 2">
          <a:extLst>
            <a:ext uri="{FF2B5EF4-FFF2-40B4-BE49-F238E27FC236}">
              <a16:creationId xmlns:a16="http://schemas.microsoft.com/office/drawing/2014/main" id="{B77C7BFD-1961-E64E-8DA9-27FC2C4146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 y="137160"/>
          <a:ext cx="800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502920</xdr:colOff>
      <xdr:row>154</xdr:row>
      <xdr:rowOff>68580</xdr:rowOff>
    </xdr:from>
    <xdr:to>
      <xdr:col>9</xdr:col>
      <xdr:colOff>15240</xdr:colOff>
      <xdr:row>156</xdr:row>
      <xdr:rowOff>30480</xdr:rowOff>
    </xdr:to>
    <xdr:pic>
      <xdr:nvPicPr>
        <xdr:cNvPr id="2068" name="Picture 12">
          <a:extLst>
            <a:ext uri="{FF2B5EF4-FFF2-40B4-BE49-F238E27FC236}">
              <a16:creationId xmlns:a16="http://schemas.microsoft.com/office/drawing/2014/main" id="{509AFFB3-4533-E8EA-DECF-7C951B77034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6966"/>
        <a:stretch>
          <a:fillRect/>
        </a:stretch>
      </xdr:blipFill>
      <xdr:spPr bwMode="auto">
        <a:xfrm>
          <a:off x="1630680" y="23538180"/>
          <a:ext cx="2057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693420</xdr:colOff>
      <xdr:row>149</xdr:row>
      <xdr:rowOff>106680</xdr:rowOff>
    </xdr:from>
    <xdr:to>
      <xdr:col>5</xdr:col>
      <xdr:colOff>99060</xdr:colOff>
      <xdr:row>153</xdr:row>
      <xdr:rowOff>7620</xdr:rowOff>
    </xdr:to>
    <xdr:pic>
      <xdr:nvPicPr>
        <xdr:cNvPr id="2069" name="Picture 15" descr="A BL.JPG">
          <a:extLst>
            <a:ext uri="{FF2B5EF4-FFF2-40B4-BE49-F238E27FC236}">
              <a16:creationId xmlns:a16="http://schemas.microsoft.com/office/drawing/2014/main" id="{D7B4C3FC-44E5-A777-34E3-E18A7FDC7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7280" y="22814280"/>
          <a:ext cx="63246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140</xdr:row>
      <xdr:rowOff>91440</xdr:rowOff>
    </xdr:from>
    <xdr:to>
      <xdr:col>2</xdr:col>
      <xdr:colOff>457200</xdr:colOff>
      <xdr:row>143</xdr:row>
      <xdr:rowOff>121920</xdr:rowOff>
    </xdr:to>
    <xdr:pic>
      <xdr:nvPicPr>
        <xdr:cNvPr id="2070" name="Picture 16" descr="Cadeira Tipo.JPG">
          <a:extLst>
            <a:ext uri="{FF2B5EF4-FFF2-40B4-BE49-F238E27FC236}">
              <a16:creationId xmlns:a16="http://schemas.microsoft.com/office/drawing/2014/main" id="{47020B34-5D90-1F3E-C065-5A7ADF6F451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1960" y="21427440"/>
          <a:ext cx="41910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274320</xdr:colOff>
      <xdr:row>140</xdr:row>
      <xdr:rowOff>38100</xdr:rowOff>
    </xdr:from>
    <xdr:to>
      <xdr:col>9</xdr:col>
      <xdr:colOff>15240</xdr:colOff>
      <xdr:row>143</xdr:row>
      <xdr:rowOff>137160</xdr:rowOff>
    </xdr:to>
    <xdr:pic>
      <xdr:nvPicPr>
        <xdr:cNvPr id="2071" name="Picture 19" descr="W.JPG">
          <a:extLst>
            <a:ext uri="{FF2B5EF4-FFF2-40B4-BE49-F238E27FC236}">
              <a16:creationId xmlns:a16="http://schemas.microsoft.com/office/drawing/2014/main" id="{6A2DBBA8-76B4-B38F-15BE-3731753D53A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 t="4301" r="14519" b="4839"/>
        <a:stretch>
          <a:fillRect/>
        </a:stretch>
      </xdr:blipFill>
      <xdr:spPr bwMode="auto">
        <a:xfrm>
          <a:off x="3261360" y="21374100"/>
          <a:ext cx="4267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137160</xdr:colOff>
      <xdr:row>144</xdr:row>
      <xdr:rowOff>68580</xdr:rowOff>
    </xdr:from>
    <xdr:to>
      <xdr:col>2</xdr:col>
      <xdr:colOff>670560</xdr:colOff>
      <xdr:row>147</xdr:row>
      <xdr:rowOff>137160</xdr:rowOff>
    </xdr:to>
    <xdr:pic>
      <xdr:nvPicPr>
        <xdr:cNvPr id="2072" name="Picture 23" descr="Mesa Tipo.JPG">
          <a:extLst>
            <a:ext uri="{FF2B5EF4-FFF2-40B4-BE49-F238E27FC236}">
              <a16:creationId xmlns:a16="http://schemas.microsoft.com/office/drawing/2014/main" id="{43577EA5-6862-5698-2B63-6BF37D82FA2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16473" b="19298"/>
        <a:stretch>
          <a:fillRect/>
        </a:stretch>
      </xdr:blipFill>
      <xdr:spPr bwMode="auto">
        <a:xfrm>
          <a:off x="541020" y="22014180"/>
          <a:ext cx="5334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198120</xdr:colOff>
      <xdr:row>144</xdr:row>
      <xdr:rowOff>76200</xdr:rowOff>
    </xdr:from>
    <xdr:to>
      <xdr:col>8</xdr:col>
      <xdr:colOff>624840</xdr:colOff>
      <xdr:row>148</xdr:row>
      <xdr:rowOff>68580</xdr:rowOff>
    </xdr:to>
    <xdr:pic>
      <xdr:nvPicPr>
        <xdr:cNvPr id="2073" name="Picture 24" descr="PF.JPG">
          <a:extLst>
            <a:ext uri="{FF2B5EF4-FFF2-40B4-BE49-F238E27FC236}">
              <a16:creationId xmlns:a16="http://schemas.microsoft.com/office/drawing/2014/main" id="{06E72447-8912-08B9-AAB8-0E2B3B79722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185160" y="22021800"/>
          <a:ext cx="4267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388620</xdr:colOff>
      <xdr:row>49</xdr:row>
      <xdr:rowOff>144780</xdr:rowOff>
    </xdr:from>
    <xdr:to>
      <xdr:col>14</xdr:col>
      <xdr:colOff>30480</xdr:colOff>
      <xdr:row>57</xdr:row>
      <xdr:rowOff>30480</xdr:rowOff>
    </xdr:to>
    <xdr:pic>
      <xdr:nvPicPr>
        <xdr:cNvPr id="2074" name="Picture 21">
          <a:extLst>
            <a:ext uri="{FF2B5EF4-FFF2-40B4-BE49-F238E27FC236}">
              <a16:creationId xmlns:a16="http://schemas.microsoft.com/office/drawing/2014/main" id="{5526152C-1229-17EF-C52E-2917FF493B6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440680" y="7612380"/>
          <a:ext cx="13182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205740</xdr:colOff>
      <xdr:row>76</xdr:row>
      <xdr:rowOff>91440</xdr:rowOff>
    </xdr:from>
    <xdr:to>
      <xdr:col>13</xdr:col>
      <xdr:colOff>419100</xdr:colOff>
      <xdr:row>83</xdr:row>
      <xdr:rowOff>99060</xdr:rowOff>
    </xdr:to>
    <xdr:pic>
      <xdr:nvPicPr>
        <xdr:cNvPr id="2075" name="Picture 22">
          <a:extLst>
            <a:ext uri="{FF2B5EF4-FFF2-40B4-BE49-F238E27FC236}">
              <a16:creationId xmlns:a16="http://schemas.microsoft.com/office/drawing/2014/main" id="{25197FFA-5BD9-F152-9F7D-0289B9C81CF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257800" y="11673840"/>
          <a:ext cx="146304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259080</xdr:colOff>
      <xdr:row>89</xdr:row>
      <xdr:rowOff>76200</xdr:rowOff>
    </xdr:from>
    <xdr:to>
      <xdr:col>13</xdr:col>
      <xdr:colOff>289560</xdr:colOff>
      <xdr:row>96</xdr:row>
      <xdr:rowOff>76200</xdr:rowOff>
    </xdr:to>
    <xdr:pic>
      <xdr:nvPicPr>
        <xdr:cNvPr id="2076" name="Picture 23">
          <a:extLst>
            <a:ext uri="{FF2B5EF4-FFF2-40B4-BE49-F238E27FC236}">
              <a16:creationId xmlns:a16="http://schemas.microsoft.com/office/drawing/2014/main" id="{B30F1EB3-6CED-1C85-4A07-98DA876F022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7060" r="10149" b="9283"/>
        <a:stretch>
          <a:fillRect/>
        </a:stretch>
      </xdr:blipFill>
      <xdr:spPr bwMode="auto">
        <a:xfrm>
          <a:off x="5311140" y="13639800"/>
          <a:ext cx="128016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152400</xdr:colOff>
      <xdr:row>102</xdr:row>
      <xdr:rowOff>76200</xdr:rowOff>
    </xdr:from>
    <xdr:to>
      <xdr:col>13</xdr:col>
      <xdr:colOff>281940</xdr:colOff>
      <xdr:row>109</xdr:row>
      <xdr:rowOff>91440</xdr:rowOff>
    </xdr:to>
    <xdr:pic>
      <xdr:nvPicPr>
        <xdr:cNvPr id="2077" name="Picture 14">
          <a:extLst>
            <a:ext uri="{FF2B5EF4-FFF2-40B4-BE49-F238E27FC236}">
              <a16:creationId xmlns:a16="http://schemas.microsoft.com/office/drawing/2014/main" id="{2B3D3369-5040-057C-E364-16203DFFD6D3}"/>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8720" t="6265" r="5620" b="6767"/>
        <a:stretch>
          <a:fillRect/>
        </a:stretch>
      </xdr:blipFill>
      <xdr:spPr bwMode="auto">
        <a:xfrm>
          <a:off x="5204460" y="15621000"/>
          <a:ext cx="137922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236220</xdr:colOff>
      <xdr:row>115</xdr:row>
      <xdr:rowOff>60960</xdr:rowOff>
    </xdr:from>
    <xdr:to>
      <xdr:col>13</xdr:col>
      <xdr:colOff>243840</xdr:colOff>
      <xdr:row>122</xdr:row>
      <xdr:rowOff>137160</xdr:rowOff>
    </xdr:to>
    <xdr:pic>
      <xdr:nvPicPr>
        <xdr:cNvPr id="2078" name="Picture 25">
          <a:extLst>
            <a:ext uri="{FF2B5EF4-FFF2-40B4-BE49-F238E27FC236}">
              <a16:creationId xmlns:a16="http://schemas.microsoft.com/office/drawing/2014/main" id="{3CCEB934-B411-B6B9-DBE9-08F0758134B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9238" t="8376" r="18272" b="8376"/>
        <a:stretch>
          <a:fillRect/>
        </a:stretch>
      </xdr:blipFill>
      <xdr:spPr bwMode="auto">
        <a:xfrm>
          <a:off x="5288280" y="17586960"/>
          <a:ext cx="12573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121920</xdr:colOff>
      <xdr:row>128</xdr:row>
      <xdr:rowOff>99060</xdr:rowOff>
    </xdr:from>
    <xdr:to>
      <xdr:col>13</xdr:col>
      <xdr:colOff>297180</xdr:colOff>
      <xdr:row>134</xdr:row>
      <xdr:rowOff>121920</xdr:rowOff>
    </xdr:to>
    <xdr:pic>
      <xdr:nvPicPr>
        <xdr:cNvPr id="2079" name="Picture 26">
          <a:extLst>
            <a:ext uri="{FF2B5EF4-FFF2-40B4-BE49-F238E27FC236}">
              <a16:creationId xmlns:a16="http://schemas.microsoft.com/office/drawing/2014/main" id="{C5D27F1F-3F0A-82AE-1749-62306F0C4E9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9776" t="10027" r="9979" b="8401"/>
        <a:stretch>
          <a:fillRect/>
        </a:stretch>
      </xdr:blipFill>
      <xdr:spPr bwMode="auto">
        <a:xfrm>
          <a:off x="5173980" y="19606260"/>
          <a:ext cx="142494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320040</xdr:colOff>
      <xdr:row>15</xdr:row>
      <xdr:rowOff>83820</xdr:rowOff>
    </xdr:from>
    <xdr:to>
      <xdr:col>13</xdr:col>
      <xdr:colOff>396240</xdr:colOff>
      <xdr:row>23</xdr:row>
      <xdr:rowOff>53340</xdr:rowOff>
    </xdr:to>
    <xdr:pic>
      <xdr:nvPicPr>
        <xdr:cNvPr id="2080" name="Picture 21">
          <a:extLst>
            <a:ext uri="{FF2B5EF4-FFF2-40B4-BE49-F238E27FC236}">
              <a16:creationId xmlns:a16="http://schemas.microsoft.com/office/drawing/2014/main" id="{C6A4B9A5-5BFD-B8C1-5283-09D01F238C7B}"/>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372100" y="2369820"/>
          <a:ext cx="132588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236220</xdr:colOff>
      <xdr:row>26</xdr:row>
      <xdr:rowOff>99060</xdr:rowOff>
    </xdr:from>
    <xdr:to>
      <xdr:col>13</xdr:col>
      <xdr:colOff>403860</xdr:colOff>
      <xdr:row>34</xdr:row>
      <xdr:rowOff>129540</xdr:rowOff>
    </xdr:to>
    <xdr:pic>
      <xdr:nvPicPr>
        <xdr:cNvPr id="2081" name="Picture 32">
          <a:extLst>
            <a:ext uri="{FF2B5EF4-FFF2-40B4-BE49-F238E27FC236}">
              <a16:creationId xmlns:a16="http://schemas.microsoft.com/office/drawing/2014/main" id="{FA805C51-6626-7E68-E2CD-E37F8F73521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9157"/>
        <a:stretch>
          <a:fillRect/>
        </a:stretch>
      </xdr:blipFill>
      <xdr:spPr bwMode="auto">
        <a:xfrm>
          <a:off x="5288280" y="4061460"/>
          <a:ext cx="141732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220980</xdr:colOff>
      <xdr:row>63</xdr:row>
      <xdr:rowOff>106680</xdr:rowOff>
    </xdr:from>
    <xdr:to>
      <xdr:col>13</xdr:col>
      <xdr:colOff>373380</xdr:colOff>
      <xdr:row>70</xdr:row>
      <xdr:rowOff>83820</xdr:rowOff>
    </xdr:to>
    <xdr:pic>
      <xdr:nvPicPr>
        <xdr:cNvPr id="2082" name="Picture 33">
          <a:extLst>
            <a:ext uri="{FF2B5EF4-FFF2-40B4-BE49-F238E27FC236}">
              <a16:creationId xmlns:a16="http://schemas.microsoft.com/office/drawing/2014/main" id="{3E449F9D-BDCB-A64D-BA33-B454548E0CD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l="5824" t="12212" r="8646" b="14519"/>
        <a:stretch>
          <a:fillRect/>
        </a:stretch>
      </xdr:blipFill>
      <xdr:spPr bwMode="auto">
        <a:xfrm>
          <a:off x="5273040" y="9707880"/>
          <a:ext cx="1402080" cy="104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rvifil@ccl.fil.pt" TargetMode="External"/><Relationship Id="rId2" Type="http://schemas.openxmlformats.org/officeDocument/2006/relationships/hyperlink" Target="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TargetMode="External"/><Relationship Id="rId1" Type="http://schemas.openxmlformats.org/officeDocument/2006/relationships/hyperlink" Target="mailto:servifil@ccl.fil.p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B69B5-DF93-45A1-9B38-35489C3B2991}">
  <sheetPr codeName="Sheet2">
    <tabColor theme="9" tint="0.59999389629810485"/>
  </sheetPr>
  <dimension ref="A1:AG195"/>
  <sheetViews>
    <sheetView showGridLines="0" tabSelected="1" zoomScaleNormal="100" workbookViewId="0">
      <selection activeCell="I21" sqref="I21"/>
    </sheetView>
  </sheetViews>
  <sheetFormatPr defaultColWidth="3.33203125" defaultRowHeight="11.95" customHeight="1" x14ac:dyDescent="0.25"/>
  <cols>
    <col min="1" max="1" width="2.44140625" style="73" customWidth="1"/>
    <col min="2" max="2" width="4.44140625" style="12" customWidth="1"/>
    <col min="3" max="3" width="5.6640625" style="10" customWidth="1"/>
    <col min="4" max="9" width="5.6640625" style="6" customWidth="1"/>
    <col min="10" max="10" width="5.6640625" style="76" customWidth="1"/>
    <col min="11" max="11" width="5.6640625" style="6" customWidth="1"/>
    <col min="12" max="12" width="6.88671875" style="6" bestFit="1" customWidth="1"/>
    <col min="13" max="13" width="6.33203125" style="6" customWidth="1"/>
    <col min="14" max="14" width="5.6640625" style="6" customWidth="1"/>
    <col min="15" max="15" width="5.33203125" style="6" customWidth="1"/>
    <col min="16" max="16" width="7.109375" style="6" customWidth="1"/>
    <col min="17" max="17" width="8.5546875" style="6" customWidth="1"/>
    <col min="18" max="18" width="2.6640625" style="6" customWidth="1"/>
    <col min="19" max="19" width="2.44140625" style="216" customWidth="1"/>
    <col min="20" max="20" width="10" style="232" hidden="1" customWidth="1"/>
    <col min="21" max="21" width="5.33203125" style="277" hidden="1" customWidth="1"/>
    <col min="22" max="22" width="14.88671875" style="216" hidden="1" customWidth="1"/>
    <col min="23" max="23" width="14" style="216" hidden="1" customWidth="1"/>
    <col min="24" max="24" width="7.33203125" style="216" hidden="1" customWidth="1"/>
    <col min="25" max="25" width="3.88671875" style="216" hidden="1" customWidth="1"/>
    <col min="26" max="26" width="5.6640625" style="277" hidden="1" customWidth="1"/>
    <col min="27" max="27" width="4.6640625" style="166" hidden="1" customWidth="1"/>
    <col min="28" max="28" width="13.6640625" style="216" hidden="1" customWidth="1"/>
    <col min="29" max="29" width="11.5546875" style="216" hidden="1" customWidth="1"/>
    <col min="30" max="30" width="16.6640625" style="216" hidden="1" customWidth="1"/>
    <col min="31" max="32" width="7.109375" style="216" hidden="1" customWidth="1"/>
    <col min="33" max="33" width="7.109375" style="216" customWidth="1"/>
    <col min="34" max="40" width="7.109375" style="6" customWidth="1"/>
    <col min="41" max="16384" width="3.33203125" style="6"/>
  </cols>
  <sheetData>
    <row r="1" spans="1:33" s="74" customFormat="1" ht="15.55" customHeight="1" thickTop="1" thickBot="1" x14ac:dyDescent="0.35">
      <c r="A1" s="301"/>
      <c r="B1" s="302"/>
      <c r="C1" s="303"/>
      <c r="D1" s="304"/>
      <c r="E1" s="305"/>
      <c r="F1" s="305"/>
      <c r="G1" s="305"/>
      <c r="H1" s="534" t="s">
        <v>97</v>
      </c>
      <c r="I1" s="534"/>
      <c r="J1" s="534"/>
      <c r="K1" s="535"/>
      <c r="L1" s="546" t="s">
        <v>16</v>
      </c>
      <c r="M1" s="547"/>
      <c r="N1" s="304"/>
      <c r="O1" s="304"/>
      <c r="P1" s="304"/>
      <c r="Q1" s="304"/>
      <c r="R1" s="305"/>
      <c r="S1" s="306"/>
      <c r="T1" s="207" t="s">
        <v>16</v>
      </c>
      <c r="U1" s="208" t="str">
        <f>IF(L21=V10,U10,IF(L21=V11,U11,IF(L21=V12,U12,"----------")))</f>
        <v>----------</v>
      </c>
      <c r="V1" s="209"/>
      <c r="W1" s="210">
        <f>VLOOKUP($L$21,V8:W17,2,)</f>
        <v>0</v>
      </c>
      <c r="X1" s="211">
        <f>VLOOKUP($L$21,V8:X17,3,)</f>
        <v>0</v>
      </c>
      <c r="Y1" s="212"/>
      <c r="Z1" s="213" t="s">
        <v>485</v>
      </c>
      <c r="AA1" s="214" t="s">
        <v>91</v>
      </c>
      <c r="AB1" s="215">
        <f>'T1'!$B$12</f>
        <v>3</v>
      </c>
      <c r="AC1" s="216"/>
      <c r="AD1" s="212"/>
      <c r="AE1" s="217"/>
      <c r="AF1" s="217"/>
      <c r="AG1" s="217"/>
    </row>
    <row r="2" spans="1:33" s="75" customFormat="1" ht="11.95" customHeight="1" thickTop="1" x14ac:dyDescent="0.35">
      <c r="A2" s="548" t="str">
        <f>'T1'!$F$1</f>
        <v>SERVIÇOS FIL</v>
      </c>
      <c r="B2" s="549"/>
      <c r="C2" s="549"/>
      <c r="D2" s="549"/>
      <c r="E2" s="549"/>
      <c r="F2" s="549"/>
      <c r="G2" s="549"/>
      <c r="H2" s="549"/>
      <c r="I2" s="549"/>
      <c r="J2" s="549"/>
      <c r="K2" s="549"/>
      <c r="L2" s="549"/>
      <c r="M2" s="549"/>
      <c r="N2" s="549"/>
      <c r="O2" s="549"/>
      <c r="P2" s="549"/>
      <c r="Q2" s="549"/>
      <c r="R2" s="549"/>
      <c r="S2" s="550"/>
      <c r="T2" s="207" t="s">
        <v>17</v>
      </c>
      <c r="U2" s="218"/>
      <c r="V2" s="219">
        <f>IF($I$21=$AD$3,0,IF($I$21&gt;0,$V$9,))</f>
        <v>0</v>
      </c>
      <c r="W2" s="216"/>
      <c r="X2" s="216"/>
      <c r="Y2" s="220" t="str">
        <f>$AD$3</f>
        <v>NÃO</v>
      </c>
      <c r="Z2" s="207"/>
      <c r="AA2" s="221"/>
      <c r="AB2" s="216"/>
      <c r="AC2" s="216"/>
      <c r="AD2" s="222" t="str">
        <f>IF($L$1="Português",AD4,IF($L$1="English",AD6,IF($L$1="Español",AD8,IF($L$1="Français",AD10,))))</f>
        <v>SIM</v>
      </c>
      <c r="AE2" s="223"/>
      <c r="AF2" s="223"/>
      <c r="AG2" s="223"/>
    </row>
    <row r="3" spans="1:33" ht="11.95" customHeight="1" x14ac:dyDescent="0.25">
      <c r="A3" s="548"/>
      <c r="B3" s="549"/>
      <c r="C3" s="549"/>
      <c r="D3" s="549"/>
      <c r="E3" s="549"/>
      <c r="F3" s="549"/>
      <c r="G3" s="549"/>
      <c r="H3" s="549"/>
      <c r="I3" s="549"/>
      <c r="J3" s="549"/>
      <c r="K3" s="549"/>
      <c r="L3" s="549"/>
      <c r="M3" s="549"/>
      <c r="N3" s="549"/>
      <c r="O3" s="549"/>
      <c r="P3" s="549"/>
      <c r="Q3" s="549"/>
      <c r="R3" s="549"/>
      <c r="S3" s="550"/>
      <c r="T3" s="207" t="s">
        <v>18</v>
      </c>
      <c r="U3" s="218"/>
      <c r="V3" s="219">
        <f>IF($I$21=$AD$3,0,IF($I$21&gt;0,$V$10,))</f>
        <v>0</v>
      </c>
      <c r="Y3" s="222">
        <v>9</v>
      </c>
      <c r="Z3" s="224">
        <f t="shared" ref="Z3:Z34" si="0">IF($L$21&gt;0,AA3,)</f>
        <v>0</v>
      </c>
      <c r="AA3" s="225">
        <v>1</v>
      </c>
      <c r="AB3" s="226"/>
      <c r="AC3" s="227">
        <f>IF($E$13=0,$AC$8,(IF($N$15=$AB$6,$AC$6,(IF($N$15=$AB$7,$AC$7,(IF($E$13=$AB$8,$AC$8,(IF($E$13=$AB$10,$AC$8,(IF($E$13=$AB$9,$AC$8,(IF($E$13=$AB$11,$AC$8,)))))))))))))</f>
        <v>0.23</v>
      </c>
      <c r="AD3" s="222" t="str">
        <f>IF($L$1="Português",AD5,IF($L$1="English",AD7,IF($L$1="Español",AD9,IF($L$1="Français",AD11,))))</f>
        <v>NÃO</v>
      </c>
    </row>
    <row r="4" spans="1:33" ht="11.95" customHeight="1" x14ac:dyDescent="0.35">
      <c r="A4" s="551" t="str">
        <f>'T1'!$C$31</f>
        <v>Prazo de Inscrição:</v>
      </c>
      <c r="B4" s="552"/>
      <c r="C4" s="552"/>
      <c r="D4" s="552"/>
      <c r="E4" s="552"/>
      <c r="F4" s="552"/>
      <c r="G4" s="552"/>
      <c r="H4" s="552"/>
      <c r="I4" s="552"/>
      <c r="J4" s="552"/>
      <c r="K4" s="536">
        <f>'T1'!$C$8</f>
        <v>45597</v>
      </c>
      <c r="L4" s="536"/>
      <c r="M4" s="307"/>
      <c r="N4" s="307"/>
      <c r="O4" s="307"/>
      <c r="P4" s="307"/>
      <c r="Q4" s="307"/>
      <c r="R4" s="307"/>
      <c r="S4" s="308"/>
      <c r="T4" s="228" t="s">
        <v>25</v>
      </c>
      <c r="U4" s="218"/>
      <c r="V4" s="219">
        <f>IF($I$21=$AD$3,0,IF($I$21&gt;0,$V$11,))</f>
        <v>0</v>
      </c>
      <c r="Y4" s="222">
        <v>18</v>
      </c>
      <c r="Z4" s="224">
        <f t="shared" si="0"/>
        <v>0</v>
      </c>
      <c r="AA4" s="225">
        <v>2</v>
      </c>
      <c r="AB4" s="229">
        <f>IF($E$13=$AB$8,$AB$6,IF($E$13=$AB$10,$AB$6,IF($E$13=$AB$9,$AB$6,IF($E$13=$AB$11,$AB$6,))))</f>
        <v>0</v>
      </c>
      <c r="AC4" s="230"/>
      <c r="AD4" s="231" t="s">
        <v>495</v>
      </c>
    </row>
    <row r="5" spans="1:33" s="73" customFormat="1" ht="11.95" customHeight="1" thickBot="1" x14ac:dyDescent="0.3">
      <c r="A5" s="554" t="str">
        <f>'T1'!$A$17</f>
        <v>21 a 23 de Novembro 2024</v>
      </c>
      <c r="B5" s="555"/>
      <c r="C5" s="555"/>
      <c r="D5" s="555"/>
      <c r="E5" s="555"/>
      <c r="F5" s="555"/>
      <c r="G5" s="555"/>
      <c r="H5" s="555"/>
      <c r="I5" s="555"/>
      <c r="J5" s="555"/>
      <c r="K5" s="555"/>
      <c r="L5" s="555"/>
      <c r="M5" s="555"/>
      <c r="N5" s="555"/>
      <c r="O5" s="555"/>
      <c r="P5" s="555"/>
      <c r="Q5" s="555"/>
      <c r="R5" s="555"/>
      <c r="S5" s="309"/>
      <c r="T5" s="232"/>
      <c r="U5" s="218"/>
      <c r="V5" s="219">
        <f>IF($I$21=$AD$3,0,IF($I$21&gt;0,$V$12,))</f>
        <v>0</v>
      </c>
      <c r="W5" s="216"/>
      <c r="X5" s="216"/>
      <c r="Y5" s="222">
        <v>27</v>
      </c>
      <c r="Z5" s="224">
        <f t="shared" si="0"/>
        <v>0</v>
      </c>
      <c r="AA5" s="225">
        <v>3</v>
      </c>
      <c r="AB5" s="229">
        <f>IF($E$13=$AB$8,$AB$7,IF($E$13=$AB$10,$AB$7,IF($E$13=$AB$9,$AB$7,IF($E$13=$AB$11,$AB$7,))))</f>
        <v>0</v>
      </c>
      <c r="AC5" s="233"/>
      <c r="AD5" s="231" t="s">
        <v>132</v>
      </c>
      <c r="AE5" s="234"/>
      <c r="AF5" s="234"/>
      <c r="AG5" s="234"/>
    </row>
    <row r="6" spans="1:33" s="73" customFormat="1" ht="11.95" customHeight="1" x14ac:dyDescent="0.25">
      <c r="A6" s="537" t="str">
        <f>'T2'!$A$3</f>
        <v>Requisições durante a Montagem e Realização tem um AGRAVAMENTO de 30% e está sujeita à disponibilidade do produto</v>
      </c>
      <c r="B6" s="538"/>
      <c r="C6" s="538"/>
      <c r="D6" s="538"/>
      <c r="E6" s="538"/>
      <c r="F6" s="538"/>
      <c r="G6" s="538"/>
      <c r="H6" s="538"/>
      <c r="I6" s="538"/>
      <c r="J6" s="538"/>
      <c r="K6" s="538"/>
      <c r="L6" s="538"/>
      <c r="M6" s="538"/>
      <c r="N6" s="538"/>
      <c r="O6" s="538"/>
      <c r="P6" s="538"/>
      <c r="Q6" s="538"/>
      <c r="R6" s="538"/>
      <c r="S6" s="539"/>
      <c r="T6" s="234"/>
      <c r="U6" s="218"/>
      <c r="V6" s="235">
        <f>IF($I$21=18,$V$13,IF($I$21=27,$V$15,IF($I$21=36,$V$17,IF($I$21=54,$V$17,IF($I$21=81,$V$17,)))))</f>
        <v>0</v>
      </c>
      <c r="W6" s="216"/>
      <c r="X6" s="216"/>
      <c r="Y6" s="222">
        <v>36</v>
      </c>
      <c r="Z6" s="224">
        <f t="shared" si="0"/>
        <v>0</v>
      </c>
      <c r="AA6" s="225">
        <v>4</v>
      </c>
      <c r="AB6" s="236" t="s">
        <v>491</v>
      </c>
      <c r="AC6" s="237">
        <v>0.16</v>
      </c>
      <c r="AD6" s="238" t="s">
        <v>496</v>
      </c>
      <c r="AE6" s="234"/>
      <c r="AF6" s="234"/>
      <c r="AG6" s="234"/>
    </row>
    <row r="7" spans="1:33" s="73" customFormat="1" ht="11.95" customHeight="1" x14ac:dyDescent="0.25">
      <c r="A7" s="310"/>
      <c r="B7" s="311"/>
      <c r="C7" s="540" t="str">
        <f>'T2'!$A$8</f>
        <v>A desistência de serviços solicitados só poderá ser feita até ao 4º dia antes do período de montagem, a partir desta data 
não haverá lugar à devolução do valor pago.</v>
      </c>
      <c r="D7" s="540"/>
      <c r="E7" s="540"/>
      <c r="F7" s="540"/>
      <c r="G7" s="540"/>
      <c r="H7" s="540"/>
      <c r="I7" s="540"/>
      <c r="J7" s="540"/>
      <c r="K7" s="540"/>
      <c r="L7" s="540"/>
      <c r="M7" s="540"/>
      <c r="N7" s="540"/>
      <c r="O7" s="540"/>
      <c r="P7" s="540"/>
      <c r="Q7" s="540"/>
      <c r="R7" s="312"/>
      <c r="S7" s="313"/>
      <c r="T7" s="234"/>
      <c r="U7" s="239"/>
      <c r="V7" s="240">
        <f>IF($I$21=18,V14,IF($I$21=27,$V$16,))</f>
        <v>0</v>
      </c>
      <c r="W7" s="241"/>
      <c r="X7" s="241"/>
      <c r="Y7" s="222">
        <v>45</v>
      </c>
      <c r="Z7" s="224">
        <f t="shared" si="0"/>
        <v>0</v>
      </c>
      <c r="AA7" s="225">
        <v>5</v>
      </c>
      <c r="AB7" s="242" t="s">
        <v>492</v>
      </c>
      <c r="AC7" s="243">
        <v>0.22</v>
      </c>
      <c r="AD7" s="238" t="s">
        <v>133</v>
      </c>
      <c r="AE7" s="234"/>
      <c r="AF7" s="234"/>
      <c r="AG7" s="234"/>
    </row>
    <row r="8" spans="1:33" ht="11.95" customHeight="1" thickBot="1" x14ac:dyDescent="0.3">
      <c r="A8" s="314"/>
      <c r="B8" s="315"/>
      <c r="C8" s="541"/>
      <c r="D8" s="541"/>
      <c r="E8" s="541"/>
      <c r="F8" s="541"/>
      <c r="G8" s="541"/>
      <c r="H8" s="541"/>
      <c r="I8" s="541"/>
      <c r="J8" s="541"/>
      <c r="K8" s="541"/>
      <c r="L8" s="541"/>
      <c r="M8" s="541"/>
      <c r="N8" s="541"/>
      <c r="O8" s="541"/>
      <c r="P8" s="541"/>
      <c r="Q8" s="541"/>
      <c r="R8" s="315"/>
      <c r="S8" s="316"/>
      <c r="T8" s="216"/>
      <c r="U8" s="214"/>
      <c r="V8" s="244">
        <v>0</v>
      </c>
      <c r="W8" s="245"/>
      <c r="X8" s="245"/>
      <c r="Y8" s="222">
        <v>54</v>
      </c>
      <c r="Z8" s="224">
        <f t="shared" si="0"/>
        <v>0</v>
      </c>
      <c r="AA8" s="225">
        <v>6</v>
      </c>
      <c r="AB8" s="236" t="s">
        <v>493</v>
      </c>
      <c r="AC8" s="237">
        <v>0.23</v>
      </c>
      <c r="AD8" s="231" t="s">
        <v>497</v>
      </c>
    </row>
    <row r="9" spans="1:33" ht="13.1" customHeight="1" x14ac:dyDescent="0.25">
      <c r="A9" s="317"/>
      <c r="B9" s="318"/>
      <c r="C9" s="319"/>
      <c r="D9" s="320"/>
      <c r="E9" s="320"/>
      <c r="F9" s="320"/>
      <c r="G9" s="320"/>
      <c r="H9" s="320"/>
      <c r="I9" s="321" t="s">
        <v>23</v>
      </c>
      <c r="J9" s="322" t="str">
        <f>Stand_R!$AD$18</f>
        <v>Campos Obrigatórios</v>
      </c>
      <c r="K9" s="323"/>
      <c r="L9" s="320"/>
      <c r="M9" s="320"/>
      <c r="N9" s="320"/>
      <c r="O9" s="320"/>
      <c r="P9" s="320"/>
      <c r="Q9" s="320"/>
      <c r="R9" s="320"/>
      <c r="S9" s="324"/>
      <c r="T9" s="216"/>
      <c r="U9" s="218"/>
      <c r="V9" s="246" t="str">
        <f>$AB$18</f>
        <v>Projecto Especial FIL</v>
      </c>
      <c r="W9" s="247" t="str">
        <f>$AD$13</f>
        <v>(Sob Orçamento)</v>
      </c>
      <c r="Y9" s="222">
        <v>63</v>
      </c>
      <c r="Z9" s="224">
        <f t="shared" si="0"/>
        <v>0</v>
      </c>
      <c r="AA9" s="225">
        <v>7</v>
      </c>
      <c r="AB9" s="236" t="s">
        <v>494</v>
      </c>
      <c r="AC9" s="233"/>
      <c r="AD9" s="231" t="s">
        <v>133</v>
      </c>
    </row>
    <row r="10" spans="1:33" s="73" customFormat="1" ht="13.1" customHeight="1" x14ac:dyDescent="0.25">
      <c r="A10" s="317"/>
      <c r="B10" s="325" t="str">
        <f>'T1'!$A$32</f>
        <v>DADOS DO EXPOSITOR</v>
      </c>
      <c r="C10" s="319"/>
      <c r="D10" s="320"/>
      <c r="E10" s="320"/>
      <c r="F10" s="320"/>
      <c r="G10" s="320"/>
      <c r="H10" s="320"/>
      <c r="I10" s="321"/>
      <c r="J10" s="322"/>
      <c r="K10" s="323"/>
      <c r="L10" s="320"/>
      <c r="M10" s="320"/>
      <c r="N10" s="320"/>
      <c r="O10" s="320"/>
      <c r="P10" s="320"/>
      <c r="Q10" s="320"/>
      <c r="R10" s="320"/>
      <c r="S10" s="324"/>
      <c r="T10" s="234"/>
      <c r="U10" s="248">
        <v>26.62</v>
      </c>
      <c r="V10" s="249" t="s">
        <v>36</v>
      </c>
      <c r="W10" s="250">
        <f>SUM(U10*$I$21)</f>
        <v>0</v>
      </c>
      <c r="X10" s="251" t="s">
        <v>35</v>
      </c>
      <c r="Y10" s="222">
        <v>72</v>
      </c>
      <c r="Z10" s="224">
        <f t="shared" si="0"/>
        <v>0</v>
      </c>
      <c r="AA10" s="225">
        <v>8</v>
      </c>
      <c r="AB10" s="236" t="s">
        <v>216</v>
      </c>
      <c r="AC10" s="233"/>
      <c r="AD10" s="252" t="s">
        <v>498</v>
      </c>
      <c r="AE10" s="234"/>
      <c r="AF10" s="234"/>
      <c r="AG10" s="234"/>
    </row>
    <row r="11" spans="1:33" s="73" customFormat="1" ht="13.1" customHeight="1" x14ac:dyDescent="0.25">
      <c r="A11" s="326"/>
      <c r="B11" s="321" t="s">
        <v>23</v>
      </c>
      <c r="C11" s="327" t="str">
        <f>'T1'!$C$17</f>
        <v>Nº Contribuinte:</v>
      </c>
      <c r="D11" s="328"/>
      <c r="E11" s="327"/>
      <c r="F11" s="544"/>
      <c r="G11" s="544"/>
      <c r="H11" s="544"/>
      <c r="I11" s="544"/>
      <c r="J11" s="544"/>
      <c r="K11" s="328"/>
      <c r="L11" s="328"/>
      <c r="M11" s="328"/>
      <c r="N11" s="329"/>
      <c r="O11" s="329"/>
      <c r="P11" s="329"/>
      <c r="Q11" s="329"/>
      <c r="R11" s="328"/>
      <c r="S11" s="330"/>
      <c r="T11" s="216"/>
      <c r="U11" s="248">
        <v>35.700000000000003</v>
      </c>
      <c r="V11" s="249" t="s">
        <v>38</v>
      </c>
      <c r="W11" s="250">
        <f>SUM(U11*$I$21)</f>
        <v>0</v>
      </c>
      <c r="X11" s="251" t="s">
        <v>37</v>
      </c>
      <c r="Y11" s="222">
        <v>81</v>
      </c>
      <c r="Z11" s="224">
        <f t="shared" si="0"/>
        <v>0</v>
      </c>
      <c r="AA11" s="225">
        <v>9</v>
      </c>
      <c r="AB11" s="242" t="s">
        <v>217</v>
      </c>
      <c r="AC11" s="253"/>
      <c r="AD11" s="254" t="s">
        <v>156</v>
      </c>
      <c r="AE11" s="234"/>
      <c r="AF11" s="234"/>
      <c r="AG11" s="234"/>
    </row>
    <row r="12" spans="1:33" s="73" customFormat="1" ht="13.1" customHeight="1" x14ac:dyDescent="0.25">
      <c r="A12" s="326"/>
      <c r="B12" s="321" t="s">
        <v>23</v>
      </c>
      <c r="C12" s="327" t="str">
        <f>'T1'!$F$26</f>
        <v>Nome da Empresa Expositora:</v>
      </c>
      <c r="D12" s="328"/>
      <c r="E12" s="327"/>
      <c r="F12" s="328"/>
      <c r="G12" s="545"/>
      <c r="H12" s="545"/>
      <c r="I12" s="545"/>
      <c r="J12" s="545"/>
      <c r="K12" s="545"/>
      <c r="L12" s="545"/>
      <c r="M12" s="545"/>
      <c r="N12" s="545"/>
      <c r="O12" s="545"/>
      <c r="P12" s="545"/>
      <c r="Q12" s="545"/>
      <c r="R12" s="328"/>
      <c r="S12" s="330"/>
      <c r="T12" s="234"/>
      <c r="U12" s="248">
        <v>31.4</v>
      </c>
      <c r="V12" s="249" t="s">
        <v>129</v>
      </c>
      <c r="W12" s="250">
        <f>SUM(U12*$I$21)</f>
        <v>0</v>
      </c>
      <c r="X12" s="251" t="s">
        <v>130</v>
      </c>
      <c r="Y12" s="222">
        <v>90</v>
      </c>
      <c r="Z12" s="224">
        <f t="shared" si="0"/>
        <v>0</v>
      </c>
      <c r="AA12" s="225">
        <v>10</v>
      </c>
      <c r="AB12" s="234"/>
      <c r="AC12" s="234"/>
      <c r="AD12" s="234"/>
      <c r="AE12" s="234"/>
      <c r="AF12" s="234"/>
      <c r="AG12" s="234"/>
    </row>
    <row r="13" spans="1:33" s="73" customFormat="1" ht="13.1" customHeight="1" x14ac:dyDescent="0.25">
      <c r="A13" s="326"/>
      <c r="B13" s="321" t="s">
        <v>23</v>
      </c>
      <c r="C13" s="327" t="str">
        <f>'T1'!$C$26</f>
        <v>Pais:</v>
      </c>
      <c r="D13" s="328"/>
      <c r="E13" s="553"/>
      <c r="F13" s="553"/>
      <c r="G13" s="553"/>
      <c r="H13" s="331"/>
      <c r="I13" s="332"/>
      <c r="J13" s="332"/>
      <c r="K13" s="332"/>
      <c r="L13" s="332"/>
      <c r="M13" s="332"/>
      <c r="N13" s="332"/>
      <c r="O13" s="332"/>
      <c r="P13" s="332"/>
      <c r="Q13" s="332"/>
      <c r="R13" s="332"/>
      <c r="S13" s="330"/>
      <c r="T13" s="234"/>
      <c r="U13" s="255">
        <v>18</v>
      </c>
      <c r="V13" s="249" t="str">
        <f>'T1'!$J$36</f>
        <v>REQUINTE sem Lona</v>
      </c>
      <c r="W13" s="256">
        <v>1417.5</v>
      </c>
      <c r="X13" s="251">
        <v>412181</v>
      </c>
      <c r="Y13" s="222">
        <v>99</v>
      </c>
      <c r="Z13" s="224">
        <f t="shared" si="0"/>
        <v>0</v>
      </c>
      <c r="AA13" s="225">
        <v>11</v>
      </c>
      <c r="AB13" s="257" t="str">
        <f>IF($L$1="Português",AB14,(IF($L$1="English",AB15,(IF($L$1="Español",AB16,(IF($L$1="Français",AB17)))))))</f>
        <v>Campo Obrigatório</v>
      </c>
      <c r="AC13" s="297">
        <f t="shared" ref="AC13:AC18" si="1">IF($L$21&gt;0,AC20,)</f>
        <v>0</v>
      </c>
      <c r="AD13" s="257" t="str">
        <f>IF($L$1="Português",AD14,(IF($L$1="English",AD15,(IF($L$1="Español",AD16,(IF($L$1="Français",AD17)))))))</f>
        <v>(Sob Orçamento)</v>
      </c>
      <c r="AE13" s="234"/>
      <c r="AF13" s="234"/>
      <c r="AG13" s="234"/>
    </row>
    <row r="14" spans="1:33" s="73" customFormat="1" ht="13.1" customHeight="1" x14ac:dyDescent="0.25">
      <c r="A14" s="326"/>
      <c r="B14" s="321"/>
      <c r="C14" s="327"/>
      <c r="D14" s="327"/>
      <c r="E14" s="327"/>
      <c r="F14" s="327"/>
      <c r="G14" s="327"/>
      <c r="H14" s="327"/>
      <c r="I14" s="327"/>
      <c r="J14" s="327"/>
      <c r="K14" s="327"/>
      <c r="L14" s="327"/>
      <c r="M14" s="327"/>
      <c r="N14" s="327"/>
      <c r="O14" s="333"/>
      <c r="P14" s="333"/>
      <c r="Q14" s="333"/>
      <c r="R14" s="328"/>
      <c r="S14" s="330"/>
      <c r="T14" s="234"/>
      <c r="U14" s="255">
        <v>18</v>
      </c>
      <c r="V14" s="249" t="str">
        <f>'T1'!$J$41</f>
        <v>REQUINTE com Lona</v>
      </c>
      <c r="W14" s="256">
        <v>1585.04</v>
      </c>
      <c r="X14" s="251">
        <v>409200</v>
      </c>
      <c r="Y14" s="222">
        <v>108</v>
      </c>
      <c r="Z14" s="224">
        <f t="shared" si="0"/>
        <v>0</v>
      </c>
      <c r="AA14" s="225">
        <v>12</v>
      </c>
      <c r="AB14" s="258" t="s">
        <v>112</v>
      </c>
      <c r="AC14" s="220">
        <f t="shared" si="1"/>
        <v>0</v>
      </c>
      <c r="AD14" s="216" t="s">
        <v>186</v>
      </c>
      <c r="AE14" s="234"/>
      <c r="AF14" s="234"/>
      <c r="AG14" s="234"/>
    </row>
    <row r="15" spans="1:33" s="73" customFormat="1" ht="13.1" customHeight="1" thickBot="1" x14ac:dyDescent="0.3">
      <c r="A15" s="326"/>
      <c r="B15" s="321"/>
      <c r="C15" s="516" t="str">
        <f>'T2'!$A$23</f>
        <v xml:space="preserve">Se for uma REGIÃO AUTÓNOMA, indique qual:    (Aplica-se apenas às Empresas Portuguesas)   </v>
      </c>
      <c r="D15" s="516"/>
      <c r="E15" s="516"/>
      <c r="F15" s="516"/>
      <c r="G15" s="516"/>
      <c r="H15" s="516"/>
      <c r="I15" s="516"/>
      <c r="J15" s="516"/>
      <c r="K15" s="516"/>
      <c r="L15" s="516"/>
      <c r="M15" s="516"/>
      <c r="N15" s="517"/>
      <c r="O15" s="518"/>
      <c r="P15" s="323"/>
      <c r="Q15" s="333"/>
      <c r="R15" s="328"/>
      <c r="S15" s="330"/>
      <c r="T15" s="234"/>
      <c r="U15" s="259">
        <v>27</v>
      </c>
      <c r="V15" s="256" t="str">
        <f>'T1'!$F$6</f>
        <v>REQUINTE sem Torre</v>
      </c>
      <c r="W15" s="256">
        <v>1995.68</v>
      </c>
      <c r="X15" s="251" t="s">
        <v>171</v>
      </c>
      <c r="Y15" s="222">
        <v>117</v>
      </c>
      <c r="Z15" s="224">
        <f t="shared" si="0"/>
        <v>0</v>
      </c>
      <c r="AA15" s="225">
        <v>13</v>
      </c>
      <c r="AB15" s="258" t="s">
        <v>113</v>
      </c>
      <c r="AC15" s="220">
        <f t="shared" si="1"/>
        <v>0</v>
      </c>
      <c r="AD15" s="216" t="s">
        <v>187</v>
      </c>
      <c r="AE15" s="234"/>
      <c r="AF15" s="234"/>
      <c r="AG15" s="234"/>
    </row>
    <row r="16" spans="1:33" s="73" customFormat="1" ht="13.1" customHeight="1" thickBot="1" x14ac:dyDescent="0.3">
      <c r="A16" s="334"/>
      <c r="B16" s="335"/>
      <c r="C16" s="336"/>
      <c r="D16" s="336"/>
      <c r="E16" s="336"/>
      <c r="F16" s="336"/>
      <c r="G16" s="336"/>
      <c r="H16" s="336"/>
      <c r="I16" s="336"/>
      <c r="J16" s="336"/>
      <c r="K16" s="336"/>
      <c r="L16" s="336"/>
      <c r="M16" s="336"/>
      <c r="N16" s="336"/>
      <c r="O16" s="336"/>
      <c r="P16" s="337"/>
      <c r="Q16" s="338"/>
      <c r="R16" s="339"/>
      <c r="S16" s="340"/>
      <c r="T16" s="234"/>
      <c r="U16" s="259">
        <v>27</v>
      </c>
      <c r="V16" s="256" t="str">
        <f>'T1'!$F$11</f>
        <v>REQUINTE com Torre</v>
      </c>
      <c r="W16" s="256">
        <v>3408.46</v>
      </c>
      <c r="X16" s="251" t="s">
        <v>40</v>
      </c>
      <c r="Y16" s="222">
        <v>126</v>
      </c>
      <c r="Z16" s="224">
        <f t="shared" si="0"/>
        <v>0</v>
      </c>
      <c r="AA16" s="225">
        <v>14</v>
      </c>
      <c r="AB16" s="260" t="s">
        <v>131</v>
      </c>
      <c r="AC16" s="220">
        <f t="shared" si="1"/>
        <v>0</v>
      </c>
      <c r="AD16" s="216" t="s">
        <v>188</v>
      </c>
      <c r="AE16" s="234"/>
      <c r="AF16" s="234"/>
      <c r="AG16" s="234"/>
    </row>
    <row r="17" spans="1:33" s="73" customFormat="1" ht="13.1" customHeight="1" x14ac:dyDescent="0.25">
      <c r="A17" s="326"/>
      <c r="B17" s="341"/>
      <c r="C17" s="342"/>
      <c r="D17" s="343"/>
      <c r="E17" s="343"/>
      <c r="F17" s="343"/>
      <c r="G17" s="323"/>
      <c r="H17" s="323"/>
      <c r="I17" s="323"/>
      <c r="J17" s="323"/>
      <c r="K17" s="344"/>
      <c r="L17" s="344"/>
      <c r="M17" s="344"/>
      <c r="N17" s="323"/>
      <c r="O17" s="323"/>
      <c r="P17" s="344"/>
      <c r="Q17" s="323"/>
      <c r="R17" s="323"/>
      <c r="S17" s="330"/>
      <c r="T17" s="234"/>
      <c r="U17" s="261"/>
      <c r="V17" s="262" t="s">
        <v>39</v>
      </c>
      <c r="W17" s="263" t="e">
        <f>VLOOKUP($I$21,U20:W22,3,)</f>
        <v>#N/A</v>
      </c>
      <c r="X17" s="263" t="e">
        <f>VLOOKUP($I$21,U20:X22,4,)</f>
        <v>#N/A</v>
      </c>
      <c r="Y17" s="222">
        <v>135</v>
      </c>
      <c r="Z17" s="224">
        <f t="shared" si="0"/>
        <v>0</v>
      </c>
      <c r="AA17" s="225">
        <v>15</v>
      </c>
      <c r="AB17" s="260" t="s">
        <v>120</v>
      </c>
      <c r="AC17" s="220">
        <f t="shared" si="1"/>
        <v>0</v>
      </c>
      <c r="AD17" s="216" t="s">
        <v>189</v>
      </c>
      <c r="AE17" s="234"/>
      <c r="AF17" s="234"/>
      <c r="AG17" s="234"/>
    </row>
    <row r="18" spans="1:33" s="73" customFormat="1" ht="13.1" customHeight="1" x14ac:dyDescent="0.25">
      <c r="A18" s="326"/>
      <c r="B18" s="341"/>
      <c r="C18" s="342"/>
      <c r="D18" s="343"/>
      <c r="E18" s="343"/>
      <c r="F18" s="343"/>
      <c r="G18" s="323"/>
      <c r="H18" s="323"/>
      <c r="I18" s="323"/>
      <c r="J18" s="323"/>
      <c r="K18" s="344"/>
      <c r="L18" s="344"/>
      <c r="M18" s="344"/>
      <c r="N18" s="323"/>
      <c r="O18" s="323"/>
      <c r="P18" s="344"/>
      <c r="Q18" s="323"/>
      <c r="R18" s="323"/>
      <c r="S18" s="330"/>
      <c r="T18" s="234"/>
      <c r="U18" s="264">
        <v>0</v>
      </c>
      <c r="V18" s="244"/>
      <c r="W18" s="265"/>
      <c r="X18" s="265"/>
      <c r="Y18" s="222">
        <v>144</v>
      </c>
      <c r="Z18" s="224">
        <f t="shared" si="0"/>
        <v>0</v>
      </c>
      <c r="AA18" s="225">
        <v>16</v>
      </c>
      <c r="AB18" s="266" t="str">
        <f>IF($L$1="Português",AB19,(IF($L$1="English",AB20,(IF($L$1="Español",AB21,(IF($L$1="Français",AB22)))))))</f>
        <v>Projecto Especial FIL</v>
      </c>
      <c r="AC18" s="220">
        <f t="shared" si="1"/>
        <v>0</v>
      </c>
      <c r="AD18" s="219" t="str">
        <f>IF($L$1="Português",AD19,(IF($L$1="English",AD20,(IF($L$1="Español",AD21,(IF($L$1="Français",AD22)))))))</f>
        <v>Campos Obrigatórios</v>
      </c>
      <c r="AE18" s="234"/>
      <c r="AF18" s="234"/>
      <c r="AG18" s="234"/>
    </row>
    <row r="19" spans="1:33" ht="13.1" customHeight="1" x14ac:dyDescent="0.25">
      <c r="A19" s="345"/>
      <c r="B19" s="346"/>
      <c r="C19" s="325" t="str">
        <f>'T2'!$A$63</f>
        <v>PARA FACILITAR A SUA PARTICIPAÇÃO REQUISITE A ESTRUTURA DE STAND AOS SERVIÇOS DA FIL</v>
      </c>
      <c r="D19" s="198"/>
      <c r="E19" s="328"/>
      <c r="F19" s="198"/>
      <c r="G19" s="198"/>
      <c r="H19" s="198"/>
      <c r="I19" s="198"/>
      <c r="J19" s="328"/>
      <c r="K19" s="328"/>
      <c r="L19" s="347"/>
      <c r="M19" s="348"/>
      <c r="N19" s="349"/>
      <c r="O19" s="349"/>
      <c r="P19" s="328"/>
      <c r="Q19" s="350"/>
      <c r="R19" s="351"/>
      <c r="S19" s="330"/>
      <c r="T19" s="216"/>
      <c r="U19" s="259">
        <v>36</v>
      </c>
      <c r="V19" s="251"/>
      <c r="W19" s="250">
        <v>3194.4</v>
      </c>
      <c r="X19" s="249" t="s">
        <v>41</v>
      </c>
      <c r="Y19" s="222">
        <v>153</v>
      </c>
      <c r="Z19" s="224">
        <f t="shared" si="0"/>
        <v>0</v>
      </c>
      <c r="AA19" s="225">
        <v>17</v>
      </c>
      <c r="AB19" s="216" t="s">
        <v>375</v>
      </c>
      <c r="AD19" s="260" t="s">
        <v>8</v>
      </c>
    </row>
    <row r="20" spans="1:33" s="5" customFormat="1" ht="13.1" customHeight="1" x14ac:dyDescent="0.25">
      <c r="A20" s="345"/>
      <c r="B20" s="346"/>
      <c r="C20" s="352"/>
      <c r="D20" s="198"/>
      <c r="E20" s="328"/>
      <c r="F20" s="198"/>
      <c r="G20" s="198"/>
      <c r="H20" s="198"/>
      <c r="I20" s="198"/>
      <c r="J20" s="328"/>
      <c r="K20" s="328"/>
      <c r="L20" s="347"/>
      <c r="M20" s="348"/>
      <c r="N20" s="349"/>
      <c r="O20" s="349"/>
      <c r="P20" s="328"/>
      <c r="Q20" s="350"/>
      <c r="R20" s="351"/>
      <c r="S20" s="330"/>
      <c r="T20" s="216"/>
      <c r="U20" s="259">
        <v>54</v>
      </c>
      <c r="V20" s="251"/>
      <c r="W20" s="250">
        <v>4458.8500000000004</v>
      </c>
      <c r="X20" s="249" t="s">
        <v>42</v>
      </c>
      <c r="Y20" s="222">
        <v>162</v>
      </c>
      <c r="Z20" s="224">
        <f t="shared" si="0"/>
        <v>0</v>
      </c>
      <c r="AA20" s="268">
        <v>18</v>
      </c>
      <c r="AB20" s="216" t="s">
        <v>376</v>
      </c>
      <c r="AC20" s="267" t="str">
        <f t="shared" ref="AC20:AC25" si="2">IF($L$1="Português",AC26,(IF($L$1="English",AC32,(IF($L$1="Español",AC38,(IF($L$1="Français",AC44)))))))</f>
        <v>NÃO</v>
      </c>
      <c r="AD20" s="260" t="s">
        <v>9</v>
      </c>
      <c r="AE20" s="216"/>
      <c r="AF20" s="216"/>
      <c r="AG20" s="216"/>
    </row>
    <row r="21" spans="1:33" s="5" customFormat="1" ht="13.1" customHeight="1" thickBot="1" x14ac:dyDescent="0.3">
      <c r="A21" s="326"/>
      <c r="B21" s="353" t="s">
        <v>115</v>
      </c>
      <c r="C21" s="322" t="str">
        <f>'T1'!$L$21</f>
        <v>PRETENDE ESTRUTURA DE</v>
      </c>
      <c r="D21" s="322"/>
      <c r="E21" s="322"/>
      <c r="F21" s="322"/>
      <c r="G21" s="542" t="s">
        <v>185</v>
      </c>
      <c r="H21" s="542"/>
      <c r="I21" s="494"/>
      <c r="J21" s="354" t="s">
        <v>30</v>
      </c>
      <c r="K21" s="355">
        <f>$X$1</f>
        <v>0</v>
      </c>
      <c r="L21" s="517"/>
      <c r="M21" s="532"/>
      <c r="N21" s="518"/>
      <c r="O21" s="323"/>
      <c r="P21" s="356" t="str">
        <f>$U$1</f>
        <v>----------</v>
      </c>
      <c r="Q21" s="543">
        <f>$W$1</f>
        <v>0</v>
      </c>
      <c r="R21" s="543"/>
      <c r="S21" s="330"/>
      <c r="T21" s="216"/>
      <c r="U21" s="261">
        <v>81</v>
      </c>
      <c r="V21" s="262"/>
      <c r="W21" s="269">
        <v>6222.43</v>
      </c>
      <c r="X21" s="270" t="s">
        <v>43</v>
      </c>
      <c r="Y21" s="222">
        <v>171</v>
      </c>
      <c r="Z21" s="224">
        <f t="shared" si="0"/>
        <v>0</v>
      </c>
      <c r="AA21" s="268">
        <v>19</v>
      </c>
      <c r="AB21" s="216" t="s">
        <v>377</v>
      </c>
      <c r="AC21" s="267" t="str">
        <f t="shared" si="2"/>
        <v>VERMELHO</v>
      </c>
      <c r="AD21" s="260" t="s">
        <v>10</v>
      </c>
      <c r="AE21" s="216"/>
      <c r="AF21" s="216"/>
      <c r="AG21" s="216"/>
    </row>
    <row r="22" spans="1:33" s="5" customFormat="1" ht="13.1" customHeight="1" x14ac:dyDescent="0.25">
      <c r="A22" s="326"/>
      <c r="B22" s="341"/>
      <c r="C22" s="323"/>
      <c r="D22" s="323"/>
      <c r="E22" s="323"/>
      <c r="F22" s="323"/>
      <c r="G22" s="323"/>
      <c r="H22" s="531" t="str">
        <f>IF(I21&gt;0,0,AB13)</f>
        <v>Campo Obrigatório</v>
      </c>
      <c r="I22" s="531"/>
      <c r="J22" s="531"/>
      <c r="K22" s="323"/>
      <c r="L22" s="530">
        <f>IF(L21&gt;0,0,IF(I21=0,0,IF(I21=AD3,AB23,AB13)))</f>
        <v>0</v>
      </c>
      <c r="M22" s="530"/>
      <c r="N22" s="530"/>
      <c r="O22" s="323"/>
      <c r="P22" s="323"/>
      <c r="Q22" s="357"/>
      <c r="R22" s="323"/>
      <c r="S22" s="330"/>
      <c r="T22" s="216"/>
      <c r="U22" s="216"/>
      <c r="V22" s="216"/>
      <c r="W22" s="216"/>
      <c r="X22" s="216"/>
      <c r="Y22" s="222">
        <v>180</v>
      </c>
      <c r="Z22" s="224">
        <f t="shared" si="0"/>
        <v>0</v>
      </c>
      <c r="AA22" s="268">
        <v>20</v>
      </c>
      <c r="AB22" s="166" t="s">
        <v>378</v>
      </c>
      <c r="AC22" s="267" t="str">
        <f t="shared" si="2"/>
        <v>VERDE</v>
      </c>
      <c r="AD22" s="260" t="s">
        <v>119</v>
      </c>
      <c r="AE22" s="216"/>
      <c r="AF22" s="216"/>
      <c r="AG22" s="216"/>
    </row>
    <row r="23" spans="1:33" s="5" customFormat="1" ht="13.1" customHeight="1" x14ac:dyDescent="0.25">
      <c r="A23" s="326"/>
      <c r="B23" s="341"/>
      <c r="C23" s="556">
        <f>IF($I$21=$AD$3,T25,IF($L$21&gt;0,T26,))</f>
        <v>0</v>
      </c>
      <c r="D23" s="556"/>
      <c r="E23" s="556"/>
      <c r="F23" s="556"/>
      <c r="G23" s="556"/>
      <c r="H23" s="556"/>
      <c r="I23" s="556"/>
      <c r="J23" s="556"/>
      <c r="K23" s="556"/>
      <c r="L23" s="556"/>
      <c r="M23" s="556"/>
      <c r="N23" s="556"/>
      <c r="O23" s="525">
        <f>IF($I$21=$AD$3,T32,IF($L$21&gt;0,T33,))</f>
        <v>0</v>
      </c>
      <c r="P23" s="525"/>
      <c r="Q23" s="525"/>
      <c r="R23" s="323"/>
      <c r="S23" s="330"/>
      <c r="T23" s="216"/>
      <c r="U23" s="271"/>
      <c r="V23" s="272" t="s">
        <v>446</v>
      </c>
      <c r="W23" s="273">
        <f>VLOOKUP($M$65,V24:W30,2,)</f>
        <v>0</v>
      </c>
      <c r="X23" s="274">
        <f>VLOOKUP($M$65,V24:X30,3,)</f>
        <v>0</v>
      </c>
      <c r="Y23" s="222">
        <v>189</v>
      </c>
      <c r="Z23" s="224">
        <f t="shared" si="0"/>
        <v>0</v>
      </c>
      <c r="AA23" s="268">
        <v>21</v>
      </c>
      <c r="AB23" s="235" t="str">
        <f>IF($L$1="Português",AB24,(IF($L$1="English",AB25,(IF($L$1="Español",AB26,(IF($L$1="Français",AB27,)))))))</f>
        <v>(Não Aplicável)</v>
      </c>
      <c r="AC23" s="267" t="str">
        <f t="shared" si="2"/>
        <v>AZUL</v>
      </c>
      <c r="AD23" s="275" t="str">
        <f>IF($L$1="Português",AD24,IF($L$1="English",AD25,IF($L$1="Español",AD26,IF($L$1="Français",AD27,))))</f>
        <v>(Máximo 20 caracteres)</v>
      </c>
      <c r="AE23" s="216"/>
      <c r="AF23" s="216"/>
      <c r="AG23" s="216"/>
    </row>
    <row r="24" spans="1:33" s="5" customFormat="1" ht="13.1" customHeight="1" x14ac:dyDescent="0.25">
      <c r="A24" s="326"/>
      <c r="B24" s="341"/>
      <c r="C24" s="341"/>
      <c r="D24" s="341"/>
      <c r="E24" s="341"/>
      <c r="F24" s="341"/>
      <c r="G24" s="341"/>
      <c r="H24" s="341"/>
      <c r="I24" s="341"/>
      <c r="J24" s="341"/>
      <c r="K24" s="341"/>
      <c r="L24" s="328"/>
      <c r="M24" s="358" t="str">
        <f>'T1'!$B$22</f>
        <v>Quant.</v>
      </c>
      <c r="N24" s="359"/>
      <c r="O24" s="328"/>
      <c r="P24" s="360" t="s">
        <v>5</v>
      </c>
      <c r="Q24" s="361" t="str">
        <f>'T1'!$B$32</f>
        <v>Valor</v>
      </c>
      <c r="R24" s="323"/>
      <c r="S24" s="330"/>
      <c r="T24" s="216"/>
      <c r="U24" s="276"/>
      <c r="V24" s="277">
        <v>0</v>
      </c>
      <c r="W24" s="166"/>
      <c r="X24" s="278"/>
      <c r="Y24" s="222">
        <v>198</v>
      </c>
      <c r="Z24" s="224">
        <f t="shared" si="0"/>
        <v>0</v>
      </c>
      <c r="AA24" s="268">
        <v>22</v>
      </c>
      <c r="AB24" s="166" t="s">
        <v>364</v>
      </c>
      <c r="AC24" s="267" t="str">
        <f t="shared" si="2"/>
        <v>CINZA</v>
      </c>
      <c r="AD24" s="232" t="s">
        <v>507</v>
      </c>
      <c r="AE24" s="216"/>
      <c r="AF24" s="216"/>
      <c r="AG24" s="216"/>
    </row>
    <row r="25" spans="1:33" s="5" customFormat="1" ht="13.1" customHeight="1" thickBot="1" x14ac:dyDescent="0.3">
      <c r="A25" s="326"/>
      <c r="B25" s="353" t="s">
        <v>115</v>
      </c>
      <c r="C25" s="362" t="str">
        <f>'T1'!$L$31</f>
        <v>PRETENDE ALTERAR A COR DA ALCATIFA?</v>
      </c>
      <c r="D25" s="341"/>
      <c r="E25" s="341"/>
      <c r="F25" s="341"/>
      <c r="G25" s="341"/>
      <c r="H25" s="341"/>
      <c r="I25" s="527"/>
      <c r="J25" s="528"/>
      <c r="K25" s="529"/>
      <c r="L25" s="355">
        <v>407781</v>
      </c>
      <c r="M25" s="363">
        <f>IF($I$25=0,0,IF($I$25=$AD$3,0,I21))</f>
        <v>0</v>
      </c>
      <c r="N25" s="354" t="s">
        <v>30</v>
      </c>
      <c r="O25" s="341"/>
      <c r="P25" s="364">
        <v>1</v>
      </c>
      <c r="Q25" s="365">
        <f>SUM(P25*M25)</f>
        <v>0</v>
      </c>
      <c r="R25" s="323"/>
      <c r="S25" s="330"/>
      <c r="T25" s="279" t="str">
        <f>'T2'!A13</f>
        <v xml:space="preserve">Obrigatório enviar projecto do Stand para aprovação da Organização (Ler NORMAS DE PARTICIPAÇÃO) até </v>
      </c>
      <c r="U25" s="276"/>
      <c r="V25" s="280"/>
      <c r="W25" s="216"/>
      <c r="X25" s="281"/>
      <c r="Y25" s="222">
        <v>207</v>
      </c>
      <c r="Z25" s="224">
        <f t="shared" si="0"/>
        <v>0</v>
      </c>
      <c r="AA25" s="268">
        <v>23</v>
      </c>
      <c r="AB25" s="166" t="s">
        <v>365</v>
      </c>
      <c r="AC25" s="267" t="str">
        <f t="shared" si="2"/>
        <v>OUTRA COR</v>
      </c>
      <c r="AD25" s="232" t="s">
        <v>508</v>
      </c>
      <c r="AE25" s="216"/>
      <c r="AF25" s="216"/>
      <c r="AG25" s="216"/>
    </row>
    <row r="26" spans="1:33" ht="13.1" customHeight="1" x14ac:dyDescent="0.25">
      <c r="A26" s="326"/>
      <c r="B26" s="341"/>
      <c r="C26" s="341"/>
      <c r="D26" s="341"/>
      <c r="E26" s="341"/>
      <c r="F26" s="341"/>
      <c r="G26" s="341"/>
      <c r="H26" s="366"/>
      <c r="I26" s="526">
        <f>IF($I$25&gt;0,0,IF($L$21=$AB$18,AB23,IF($I$21=$AD$3,$AB$23,IF($L$21&gt;0,$AB$13,))))</f>
        <v>0</v>
      </c>
      <c r="J26" s="526"/>
      <c r="K26" s="526"/>
      <c r="L26" s="328"/>
      <c r="M26" s="328"/>
      <c r="N26" s="328"/>
      <c r="O26" s="341"/>
      <c r="P26" s="341"/>
      <c r="Q26" s="341"/>
      <c r="R26" s="323"/>
      <c r="S26" s="330"/>
      <c r="T26" s="232" t="str">
        <f>'T2'!$A$18</f>
        <v xml:space="preserve">O Stand inclui Quadro Eléctrico e será entregue à partir das 15H00 do dia </v>
      </c>
      <c r="U26" s="282" t="s">
        <v>425</v>
      </c>
      <c r="V26" s="257">
        <f>IF($L$21&gt;0,U26,)</f>
        <v>0</v>
      </c>
      <c r="W26" s="283">
        <v>82.5</v>
      </c>
      <c r="X26" s="284">
        <v>400107</v>
      </c>
      <c r="Y26" s="222">
        <v>216</v>
      </c>
      <c r="Z26" s="224">
        <f t="shared" si="0"/>
        <v>0</v>
      </c>
      <c r="AA26" s="225">
        <v>24</v>
      </c>
      <c r="AB26" s="166" t="s">
        <v>366</v>
      </c>
      <c r="AC26" s="268" t="s">
        <v>132</v>
      </c>
      <c r="AD26" s="232" t="s">
        <v>507</v>
      </c>
    </row>
    <row r="27" spans="1:33" ht="13.1" customHeight="1" thickBot="1" x14ac:dyDescent="0.3">
      <c r="A27" s="326"/>
      <c r="B27" s="353" t="s">
        <v>115</v>
      </c>
      <c r="C27" s="367" t="str">
        <f>'T1'!$J$11</f>
        <v>NOME A FIGURAR NO STAND</v>
      </c>
      <c r="D27" s="323"/>
      <c r="E27" s="343"/>
      <c r="F27" s="343"/>
      <c r="G27" s="323"/>
      <c r="H27" s="532"/>
      <c r="I27" s="532"/>
      <c r="J27" s="532"/>
      <c r="K27" s="532"/>
      <c r="L27" s="532"/>
      <c r="M27" s="328"/>
      <c r="N27" s="368">
        <f>LEN(SUBSTITUTE($H$27," ",""))</f>
        <v>0</v>
      </c>
      <c r="O27" s="572" t="str">
        <f>$AD$23</f>
        <v>(Máximo 20 caracteres)</v>
      </c>
      <c r="P27" s="573"/>
      <c r="Q27" s="573"/>
      <c r="R27" s="323"/>
      <c r="S27" s="330"/>
      <c r="T27" s="232" t="str">
        <f>'T2'!$A$28</f>
        <v>Se requisitar Stand à FIL e não preencher este campo, será colocado na pala do Stand o nome da inscrição (letra Arial Bold)</v>
      </c>
      <c r="U27" s="282" t="s">
        <v>426</v>
      </c>
      <c r="V27" s="257">
        <f>IF($L$21&gt;0,U27,)</f>
        <v>0</v>
      </c>
      <c r="W27" s="277">
        <v>109.12</v>
      </c>
      <c r="X27" s="284">
        <v>400201</v>
      </c>
      <c r="Y27" s="222">
        <v>225</v>
      </c>
      <c r="Z27" s="224">
        <f t="shared" si="0"/>
        <v>0</v>
      </c>
      <c r="AA27" s="225">
        <v>25</v>
      </c>
      <c r="AB27" s="166" t="s">
        <v>367</v>
      </c>
      <c r="AC27" s="268" t="s">
        <v>99</v>
      </c>
      <c r="AD27" s="285" t="s">
        <v>509</v>
      </c>
    </row>
    <row r="28" spans="1:33" s="88" customFormat="1" ht="13.1" customHeight="1" x14ac:dyDescent="0.25">
      <c r="A28" s="326"/>
      <c r="B28" s="341"/>
      <c r="C28" s="569">
        <f>IF(T29=T30,T29,IF(L21&gt;0,T28,IF(I21=AD3,AB23,)))</f>
        <v>0</v>
      </c>
      <c r="D28" s="569"/>
      <c r="E28" s="569"/>
      <c r="F28" s="569"/>
      <c r="G28" s="569"/>
      <c r="H28" s="569"/>
      <c r="I28" s="569"/>
      <c r="J28" s="569"/>
      <c r="K28" s="569"/>
      <c r="L28" s="569"/>
      <c r="M28" s="569"/>
      <c r="N28" s="569"/>
      <c r="O28" s="569"/>
      <c r="P28" s="569"/>
      <c r="Q28" s="569"/>
      <c r="R28" s="328"/>
      <c r="S28" s="330"/>
      <c r="T28" s="286">
        <f>IF(H27&gt;0,0,(IF(L21&gt;0,T27,)))</f>
        <v>0</v>
      </c>
      <c r="U28" s="282" t="s">
        <v>427</v>
      </c>
      <c r="V28" s="257">
        <f>IF($L$21&gt;0,U28,)</f>
        <v>0</v>
      </c>
      <c r="W28" s="277">
        <v>162.36000000000001</v>
      </c>
      <c r="X28" s="284">
        <v>400108</v>
      </c>
      <c r="Y28" s="222">
        <v>234</v>
      </c>
      <c r="Z28" s="224">
        <f t="shared" si="0"/>
        <v>0</v>
      </c>
      <c r="AA28" s="225">
        <v>26</v>
      </c>
      <c r="AB28" s="166"/>
      <c r="AC28" s="268" t="s">
        <v>100</v>
      </c>
      <c r="AD28" s="166"/>
      <c r="AE28" s="166"/>
      <c r="AF28" s="166"/>
      <c r="AG28" s="166"/>
    </row>
    <row r="29" spans="1:33" s="88" customFormat="1" ht="13.1" customHeight="1" x14ac:dyDescent="0.25">
      <c r="A29" s="326"/>
      <c r="B29" s="341"/>
      <c r="C29" s="341"/>
      <c r="D29" s="341"/>
      <c r="E29" s="341"/>
      <c r="F29" s="341"/>
      <c r="G29" s="341"/>
      <c r="H29" s="341"/>
      <c r="I29" s="341"/>
      <c r="J29" s="341"/>
      <c r="K29" s="341"/>
      <c r="L29" s="341"/>
      <c r="M29" s="341"/>
      <c r="N29" s="341"/>
      <c r="O29" s="341"/>
      <c r="P29" s="341"/>
      <c r="Q29" s="341"/>
      <c r="R29" s="341"/>
      <c r="S29" s="330"/>
      <c r="T29" s="232" t="str">
        <f>'T2'!$A$33</f>
        <v>ATENÇÃO! Não requisitou Stand/m2. Este campo só é válido para Stands da FIL</v>
      </c>
      <c r="U29" s="282" t="s">
        <v>428</v>
      </c>
      <c r="V29" s="257">
        <f>IF($L$21&gt;0,U29,)</f>
        <v>0</v>
      </c>
      <c r="W29" s="277">
        <v>135.74</v>
      </c>
      <c r="X29" s="284">
        <v>400240</v>
      </c>
      <c r="Y29" s="222">
        <v>243</v>
      </c>
      <c r="Z29" s="224">
        <f t="shared" si="0"/>
        <v>0</v>
      </c>
      <c r="AA29" s="225">
        <v>27</v>
      </c>
      <c r="AB29" s="166"/>
      <c r="AC29" s="268" t="s">
        <v>101</v>
      </c>
      <c r="AD29" s="166"/>
      <c r="AE29" s="166"/>
      <c r="AF29" s="166"/>
      <c r="AG29" s="166"/>
    </row>
    <row r="30" spans="1:33" s="88" customFormat="1" ht="13.1" customHeight="1" x14ac:dyDescent="0.25">
      <c r="A30" s="326"/>
      <c r="B30" s="341"/>
      <c r="C30" s="341"/>
      <c r="D30" s="341"/>
      <c r="E30" s="341"/>
      <c r="F30" s="341"/>
      <c r="G30" s="341"/>
      <c r="H30" s="341"/>
      <c r="I30" s="341"/>
      <c r="J30" s="341"/>
      <c r="K30" s="341"/>
      <c r="L30" s="341"/>
      <c r="M30" s="341"/>
      <c r="N30" s="341"/>
      <c r="O30" s="341"/>
      <c r="P30" s="341"/>
      <c r="Q30" s="341"/>
      <c r="R30" s="341"/>
      <c r="S30" s="330"/>
      <c r="T30" s="232">
        <f>IF(L21&gt;0,0,(IF(H27&gt;0,T29,)))</f>
        <v>0</v>
      </c>
      <c r="U30" s="287" t="s">
        <v>429</v>
      </c>
      <c r="V30" s="288">
        <f>IF($L$21&gt;0,U30,)</f>
        <v>0</v>
      </c>
      <c r="W30" s="289">
        <v>188.98</v>
      </c>
      <c r="X30" s="290">
        <v>411872</v>
      </c>
      <c r="Y30" s="222">
        <v>252</v>
      </c>
      <c r="Z30" s="224">
        <f t="shared" si="0"/>
        <v>0</v>
      </c>
      <c r="AA30" s="225">
        <v>28</v>
      </c>
      <c r="AB30" s="166"/>
      <c r="AC30" s="268" t="s">
        <v>102</v>
      </c>
      <c r="AD30" s="166"/>
      <c r="AE30" s="166"/>
      <c r="AF30" s="166"/>
      <c r="AG30" s="166"/>
    </row>
    <row r="31" spans="1:33" s="88" customFormat="1" ht="13.1" customHeight="1" x14ac:dyDescent="0.25">
      <c r="A31" s="326"/>
      <c r="B31" s="346"/>
      <c r="C31" s="362" t="str">
        <f>'T1'!$J$16</f>
        <v>MATERIAL GRÁFICO</v>
      </c>
      <c r="D31" s="343"/>
      <c r="E31" s="343"/>
      <c r="F31" s="369" t="str">
        <f>'T1'!$J$6</f>
        <v>(Adicional para Stands FIL)</v>
      </c>
      <c r="G31" s="344"/>
      <c r="H31" s="344"/>
      <c r="I31" s="344"/>
      <c r="J31" s="344"/>
      <c r="K31" s="344"/>
      <c r="L31" s="344"/>
      <c r="M31" s="328"/>
      <c r="N31" s="328"/>
      <c r="O31" s="328"/>
      <c r="P31" s="328"/>
      <c r="Q31" s="328"/>
      <c r="R31" s="328"/>
      <c r="S31" s="330"/>
      <c r="T31" s="234"/>
      <c r="U31" s="277"/>
      <c r="V31" s="216"/>
      <c r="W31" s="216"/>
      <c r="X31" s="216"/>
      <c r="Y31" s="222">
        <v>261</v>
      </c>
      <c r="Z31" s="224">
        <f t="shared" si="0"/>
        <v>0</v>
      </c>
      <c r="AA31" s="225">
        <v>29</v>
      </c>
      <c r="AB31" s="166"/>
      <c r="AC31" s="268" t="s">
        <v>515</v>
      </c>
      <c r="AD31" s="166"/>
      <c r="AE31" s="166"/>
      <c r="AF31" s="166"/>
      <c r="AG31" s="166"/>
    </row>
    <row r="32" spans="1:33" s="88" customFormat="1" ht="13.1" customHeight="1" x14ac:dyDescent="0.25">
      <c r="A32" s="326"/>
      <c r="B32" s="346"/>
      <c r="C32" s="564" t="str">
        <f>'T2'!$A$68</f>
        <v>IMAGENS PARA PRODUÇÃO E APLICAÇÃO devem ser enviadas em formato digital, preferencialmente em .PDF, .TIFF ou .JPEG, com uma resolução mínima de 72 dpi’s ao tamanho natural (1:1), com as fontes convertidas em curvas.</v>
      </c>
      <c r="D32" s="564"/>
      <c r="E32" s="564"/>
      <c r="F32" s="564"/>
      <c r="G32" s="564"/>
      <c r="H32" s="564"/>
      <c r="I32" s="564"/>
      <c r="J32" s="564"/>
      <c r="K32" s="564"/>
      <c r="L32" s="564"/>
      <c r="M32" s="564"/>
      <c r="N32" s="564"/>
      <c r="O32" s="564"/>
      <c r="P32" s="564"/>
      <c r="Q32" s="564"/>
      <c r="R32" s="328"/>
      <c r="S32" s="330"/>
      <c r="T32" s="291">
        <f>'T1'!$C$7</f>
        <v>45583</v>
      </c>
      <c r="U32" s="277"/>
      <c r="V32" s="216"/>
      <c r="W32" s="216"/>
      <c r="X32" s="216"/>
      <c r="Y32" s="222">
        <v>270</v>
      </c>
      <c r="Z32" s="224">
        <f t="shared" si="0"/>
        <v>0</v>
      </c>
      <c r="AA32" s="225">
        <v>30</v>
      </c>
      <c r="AB32" s="166"/>
      <c r="AC32" s="298" t="s">
        <v>133</v>
      </c>
      <c r="AD32" s="166"/>
      <c r="AE32" s="166"/>
      <c r="AF32" s="166"/>
      <c r="AG32" s="166"/>
    </row>
    <row r="33" spans="1:33" s="88" customFormat="1" ht="13.1" customHeight="1" x14ac:dyDescent="0.25">
      <c r="A33" s="326"/>
      <c r="B33" s="346"/>
      <c r="C33" s="564"/>
      <c r="D33" s="564"/>
      <c r="E33" s="564"/>
      <c r="F33" s="564"/>
      <c r="G33" s="564"/>
      <c r="H33" s="564"/>
      <c r="I33" s="564"/>
      <c r="J33" s="564"/>
      <c r="K33" s="564"/>
      <c r="L33" s="564"/>
      <c r="M33" s="564"/>
      <c r="N33" s="564"/>
      <c r="O33" s="564"/>
      <c r="P33" s="564"/>
      <c r="Q33" s="564"/>
      <c r="R33" s="328"/>
      <c r="S33" s="330"/>
      <c r="T33" s="291">
        <f>'T1'!$C$11</f>
        <v>45615.5</v>
      </c>
      <c r="U33" s="277"/>
      <c r="V33" s="292"/>
      <c r="W33" s="216"/>
      <c r="X33" s="216"/>
      <c r="Y33" s="222">
        <v>279</v>
      </c>
      <c r="Z33" s="224">
        <f t="shared" si="0"/>
        <v>0</v>
      </c>
      <c r="AA33" s="225">
        <v>31</v>
      </c>
      <c r="AB33" s="166"/>
      <c r="AC33" s="298" t="s">
        <v>103</v>
      </c>
      <c r="AD33" s="166"/>
      <c r="AE33" s="166"/>
      <c r="AF33" s="166"/>
      <c r="AG33" s="166"/>
    </row>
    <row r="34" spans="1:33" s="88" customFormat="1" ht="13.1" customHeight="1" x14ac:dyDescent="0.25">
      <c r="A34" s="326"/>
      <c r="B34" s="346"/>
      <c r="C34" s="370"/>
      <c r="D34" s="370"/>
      <c r="E34" s="565" t="str">
        <f>'T2'!$A$73</f>
        <v xml:space="preserve">As imagens devem ser enviadas até   </v>
      </c>
      <c r="F34" s="565"/>
      <c r="G34" s="565"/>
      <c r="H34" s="565"/>
      <c r="I34" s="565"/>
      <c r="J34" s="566">
        <f>'T1'!$C$8</f>
        <v>45597</v>
      </c>
      <c r="K34" s="566"/>
      <c r="L34" s="371" t="str">
        <f>'T1'!$B$37</f>
        <v>para:</v>
      </c>
      <c r="M34" s="567" t="s">
        <v>114</v>
      </c>
      <c r="N34" s="567"/>
      <c r="O34" s="567"/>
      <c r="P34" s="370"/>
      <c r="Q34" s="370"/>
      <c r="R34" s="328"/>
      <c r="S34" s="330"/>
      <c r="T34" s="216"/>
      <c r="U34" s="277"/>
      <c r="V34" s="216"/>
      <c r="W34" s="216"/>
      <c r="X34" s="216"/>
      <c r="Y34" s="222">
        <v>288</v>
      </c>
      <c r="Z34" s="224">
        <f t="shared" si="0"/>
        <v>0</v>
      </c>
      <c r="AA34" s="225">
        <v>32</v>
      </c>
      <c r="AB34" s="216"/>
      <c r="AC34" s="298" t="s">
        <v>104</v>
      </c>
      <c r="AD34" s="166"/>
      <c r="AE34" s="166"/>
      <c r="AF34" s="166"/>
      <c r="AG34" s="166"/>
    </row>
    <row r="35" spans="1:33" ht="13.1" customHeight="1" x14ac:dyDescent="0.25">
      <c r="A35" s="326"/>
      <c r="B35" s="346"/>
      <c r="C35" s="362"/>
      <c r="D35" s="343"/>
      <c r="E35" s="343"/>
      <c r="F35" s="369"/>
      <c r="G35" s="344"/>
      <c r="H35" s="344"/>
      <c r="I35" s="344"/>
      <c r="J35" s="344"/>
      <c r="K35" s="344"/>
      <c r="L35" s="344"/>
      <c r="M35" s="358"/>
      <c r="N35" s="359"/>
      <c r="O35" s="328"/>
      <c r="P35" s="360"/>
      <c r="Q35" s="361"/>
      <c r="R35" s="328"/>
      <c r="S35" s="330"/>
      <c r="T35" s="232">
        <f>IF(N27&gt;20,O27,)</f>
        <v>0</v>
      </c>
      <c r="Y35" s="222">
        <v>297</v>
      </c>
      <c r="Z35" s="224">
        <f t="shared" ref="Z35:Z52" si="3">IF($L$21&gt;0,AA35,)</f>
        <v>0</v>
      </c>
      <c r="AA35" s="225">
        <v>33</v>
      </c>
      <c r="AC35" s="298" t="s">
        <v>105</v>
      </c>
    </row>
    <row r="36" spans="1:33" ht="13.1" customHeight="1" x14ac:dyDescent="0.25">
      <c r="A36" s="326"/>
      <c r="B36" s="346"/>
      <c r="C36" s="362"/>
      <c r="D36" s="343"/>
      <c r="E36" s="343"/>
      <c r="F36" s="369"/>
      <c r="G36" s="344"/>
      <c r="H36" s="344"/>
      <c r="I36" s="344"/>
      <c r="J36" s="344"/>
      <c r="K36" s="344"/>
      <c r="L36" s="344"/>
      <c r="M36" s="328"/>
      <c r="N36" s="328"/>
      <c r="O36" s="328"/>
      <c r="P36" s="328"/>
      <c r="Q36" s="328"/>
      <c r="R36" s="328"/>
      <c r="S36" s="330"/>
      <c r="Y36" s="222">
        <v>306</v>
      </c>
      <c r="Z36" s="224">
        <f t="shared" si="3"/>
        <v>0</v>
      </c>
      <c r="AA36" s="225">
        <v>34</v>
      </c>
      <c r="AC36" s="298" t="s">
        <v>106</v>
      </c>
    </row>
    <row r="37" spans="1:33" ht="13.1" customHeight="1" thickBot="1" x14ac:dyDescent="0.3">
      <c r="A37" s="372"/>
      <c r="B37" s="373"/>
      <c r="C37" s="374" t="str">
        <f>'T1'!$N$1</f>
        <v>Impressão Digital na Pala</v>
      </c>
      <c r="D37" s="328"/>
      <c r="E37" s="374"/>
      <c r="F37" s="374"/>
      <c r="G37" s="374" t="s">
        <v>430</v>
      </c>
      <c r="H37" s="374"/>
      <c r="I37" s="374" t="s">
        <v>402</v>
      </c>
      <c r="J37" s="375"/>
      <c r="K37" s="375"/>
      <c r="L37" s="376">
        <v>412203</v>
      </c>
      <c r="M37" s="495"/>
      <c r="N37" s="354" t="str">
        <f>'T1'!$B$27</f>
        <v>unid.</v>
      </c>
      <c r="O37" s="328"/>
      <c r="P37" s="364">
        <v>27</v>
      </c>
      <c r="Q37" s="365">
        <f>SUM(P37*M37)</f>
        <v>0</v>
      </c>
      <c r="R37" s="377"/>
      <c r="S37" s="378"/>
      <c r="T37" s="216"/>
      <c r="Y37" s="222">
        <v>315</v>
      </c>
      <c r="Z37" s="224">
        <f t="shared" si="3"/>
        <v>0</v>
      </c>
      <c r="AA37" s="225">
        <v>35</v>
      </c>
      <c r="AC37" s="298" t="s">
        <v>516</v>
      </c>
    </row>
    <row r="38" spans="1:33" ht="13.1" customHeight="1" x14ac:dyDescent="0.25">
      <c r="A38" s="372"/>
      <c r="B38" s="373"/>
      <c r="C38" s="377"/>
      <c r="D38" s="328"/>
      <c r="E38" s="374"/>
      <c r="F38" s="374"/>
      <c r="G38" s="375"/>
      <c r="H38" s="375"/>
      <c r="I38" s="375"/>
      <c r="J38" s="375"/>
      <c r="K38" s="375"/>
      <c r="L38" s="379"/>
      <c r="M38" s="375"/>
      <c r="N38" s="375"/>
      <c r="O38" s="328"/>
      <c r="P38" s="364"/>
      <c r="Q38" s="377"/>
      <c r="R38" s="377"/>
      <c r="S38" s="378"/>
      <c r="Y38" s="222">
        <v>324</v>
      </c>
      <c r="Z38" s="224">
        <f t="shared" si="3"/>
        <v>0</v>
      </c>
      <c r="AA38" s="225">
        <v>36</v>
      </c>
      <c r="AC38" s="268" t="s">
        <v>133</v>
      </c>
    </row>
    <row r="39" spans="1:33" ht="13.1" customHeight="1" thickBot="1" x14ac:dyDescent="0.3">
      <c r="A39" s="372"/>
      <c r="B39" s="373"/>
      <c r="C39" s="374" t="str">
        <f>'T1'!$N$1</f>
        <v>Impressão Digital na Pala</v>
      </c>
      <c r="D39" s="328"/>
      <c r="E39" s="374"/>
      <c r="F39" s="374"/>
      <c r="G39" s="380" t="s">
        <v>431</v>
      </c>
      <c r="H39" s="381"/>
      <c r="I39" s="382" t="s">
        <v>432</v>
      </c>
      <c r="J39" s="375"/>
      <c r="K39" s="375"/>
      <c r="L39" s="376">
        <v>412204</v>
      </c>
      <c r="M39" s="495"/>
      <c r="N39" s="354" t="str">
        <f>'T1'!$B$27</f>
        <v>unid.</v>
      </c>
      <c r="O39" s="328"/>
      <c r="P39" s="364">
        <v>22.5</v>
      </c>
      <c r="Q39" s="365">
        <f>SUM(P39*M39)</f>
        <v>0</v>
      </c>
      <c r="R39" s="377"/>
      <c r="S39" s="378"/>
      <c r="Y39" s="222">
        <v>333</v>
      </c>
      <c r="Z39" s="224">
        <f t="shared" si="3"/>
        <v>0</v>
      </c>
      <c r="AA39" s="225">
        <v>37</v>
      </c>
      <c r="AC39" s="225" t="s">
        <v>107</v>
      </c>
    </row>
    <row r="40" spans="1:33" ht="13.1" customHeight="1" x14ac:dyDescent="0.25">
      <c r="A40" s="372"/>
      <c r="B40" s="373"/>
      <c r="C40" s="374"/>
      <c r="D40" s="328"/>
      <c r="E40" s="374"/>
      <c r="F40" s="374"/>
      <c r="G40" s="375"/>
      <c r="H40" s="375"/>
      <c r="I40" s="375"/>
      <c r="J40" s="375"/>
      <c r="K40" s="375"/>
      <c r="L40" s="379"/>
      <c r="M40" s="375"/>
      <c r="N40" s="375"/>
      <c r="O40" s="328"/>
      <c r="P40" s="364"/>
      <c r="Q40" s="377"/>
      <c r="R40" s="377"/>
      <c r="S40" s="378"/>
      <c r="Y40" s="222">
        <v>342</v>
      </c>
      <c r="Z40" s="224">
        <f t="shared" si="3"/>
        <v>0</v>
      </c>
      <c r="AA40" s="225">
        <v>38</v>
      </c>
      <c r="AC40" s="225" t="s">
        <v>100</v>
      </c>
    </row>
    <row r="41" spans="1:33" ht="13.1" customHeight="1" thickBot="1" x14ac:dyDescent="0.3">
      <c r="A41" s="326"/>
      <c r="B41" s="341"/>
      <c r="C41" s="343" t="str">
        <f>'T1'!$N$6</f>
        <v>Impressão em vinil colada na parede</v>
      </c>
      <c r="D41" s="328"/>
      <c r="E41" s="343"/>
      <c r="F41" s="343"/>
      <c r="G41" s="377"/>
      <c r="H41" s="382" t="s">
        <v>514</v>
      </c>
      <c r="I41" s="381"/>
      <c r="J41" s="382"/>
      <c r="K41" s="344"/>
      <c r="L41" s="383" t="s">
        <v>81</v>
      </c>
      <c r="M41" s="495"/>
      <c r="N41" s="356" t="str">
        <f>'T1'!$B$27</f>
        <v>unid.</v>
      </c>
      <c r="O41" s="328"/>
      <c r="P41" s="384">
        <v>84</v>
      </c>
      <c r="Q41" s="351">
        <f>SUM(P41*M41)</f>
        <v>0</v>
      </c>
      <c r="R41" s="328"/>
      <c r="S41" s="330"/>
      <c r="Y41" s="222">
        <v>351</v>
      </c>
      <c r="Z41" s="224">
        <f t="shared" si="3"/>
        <v>0</v>
      </c>
      <c r="AA41" s="225">
        <v>39</v>
      </c>
      <c r="AC41" s="225" t="s">
        <v>101</v>
      </c>
    </row>
    <row r="42" spans="1:33" ht="13.1" customHeight="1" x14ac:dyDescent="0.25">
      <c r="A42" s="326"/>
      <c r="B42" s="341"/>
      <c r="C42" s="343"/>
      <c r="D42" s="377"/>
      <c r="E42" s="343"/>
      <c r="F42" s="343"/>
      <c r="G42" s="344"/>
      <c r="H42" s="344"/>
      <c r="I42" s="344"/>
      <c r="J42" s="344"/>
      <c r="K42" s="344"/>
      <c r="L42" s="383"/>
      <c r="M42" s="344"/>
      <c r="N42" s="344"/>
      <c r="O42" s="377"/>
      <c r="P42" s="384"/>
      <c r="Q42" s="328"/>
      <c r="R42" s="328"/>
      <c r="S42" s="330"/>
      <c r="Y42" s="222">
        <v>360</v>
      </c>
      <c r="Z42" s="224">
        <f t="shared" si="3"/>
        <v>0</v>
      </c>
      <c r="AA42" s="225">
        <v>40</v>
      </c>
      <c r="AC42" s="225" t="s">
        <v>108</v>
      </c>
    </row>
    <row r="43" spans="1:33" ht="13.1" customHeight="1" thickBot="1" x14ac:dyDescent="0.3">
      <c r="A43" s="326"/>
      <c r="B43" s="341"/>
      <c r="C43" s="343" t="str">
        <f>'T1'!$N$11</f>
        <v>Impressão Digital no Balcão</v>
      </c>
      <c r="D43" s="377"/>
      <c r="E43" s="343"/>
      <c r="F43" s="343"/>
      <c r="G43" s="380" t="s">
        <v>433</v>
      </c>
      <c r="H43" s="381"/>
      <c r="I43" s="382" t="s">
        <v>411</v>
      </c>
      <c r="J43" s="344"/>
      <c r="K43" s="344"/>
      <c r="L43" s="355">
        <v>412202</v>
      </c>
      <c r="M43" s="495"/>
      <c r="N43" s="356" t="str">
        <f>'T1'!$B$27</f>
        <v>unid.</v>
      </c>
      <c r="O43" s="377"/>
      <c r="P43" s="384">
        <v>46.8</v>
      </c>
      <c r="Q43" s="351">
        <f>SUM(P43*M43)</f>
        <v>0</v>
      </c>
      <c r="R43" s="328"/>
      <c r="S43" s="330"/>
      <c r="Y43" s="222">
        <v>369</v>
      </c>
      <c r="Z43" s="224">
        <f t="shared" si="3"/>
        <v>0</v>
      </c>
      <c r="AA43" s="225">
        <v>41</v>
      </c>
      <c r="AC43" s="225" t="s">
        <v>517</v>
      </c>
    </row>
    <row r="44" spans="1:33" ht="13.1" customHeight="1" x14ac:dyDescent="0.25">
      <c r="A44" s="326"/>
      <c r="B44" s="341"/>
      <c r="C44" s="343"/>
      <c r="D44" s="377"/>
      <c r="E44" s="343"/>
      <c r="F44" s="343"/>
      <c r="G44" s="344"/>
      <c r="H44" s="344"/>
      <c r="I44" s="344"/>
      <c r="J44" s="344"/>
      <c r="K44" s="344"/>
      <c r="L44" s="385"/>
      <c r="M44" s="386"/>
      <c r="N44" s="386"/>
      <c r="O44" s="377"/>
      <c r="P44" s="384"/>
      <c r="Q44" s="351"/>
      <c r="R44" s="328"/>
      <c r="S44" s="330"/>
      <c r="T44" s="293"/>
      <c r="Y44" s="222">
        <v>378</v>
      </c>
      <c r="Z44" s="224">
        <f t="shared" si="3"/>
        <v>0</v>
      </c>
      <c r="AA44" s="225">
        <v>42</v>
      </c>
      <c r="AC44" s="299" t="s">
        <v>156</v>
      </c>
    </row>
    <row r="45" spans="1:33" ht="13.1" customHeight="1" thickBot="1" x14ac:dyDescent="0.3">
      <c r="A45" s="326"/>
      <c r="B45" s="341"/>
      <c r="C45" s="343" t="str">
        <f>'T1'!$N$36</f>
        <v>Impressão em vinil colada na frente do Balcão FIL A</v>
      </c>
      <c r="D45" s="377"/>
      <c r="E45" s="343"/>
      <c r="F45" s="343"/>
      <c r="G45" s="344"/>
      <c r="H45" s="344"/>
      <c r="I45" s="380" t="s">
        <v>416</v>
      </c>
      <c r="J45" s="344"/>
      <c r="K45" s="344"/>
      <c r="L45" s="355">
        <v>412200</v>
      </c>
      <c r="M45" s="495"/>
      <c r="N45" s="356" t="str">
        <f>'T1'!$B$27</f>
        <v>unid.</v>
      </c>
      <c r="O45" s="377"/>
      <c r="P45" s="384">
        <v>30</v>
      </c>
      <c r="Q45" s="351">
        <f>SUM(P45*M45)</f>
        <v>0</v>
      </c>
      <c r="R45" s="328"/>
      <c r="S45" s="330"/>
      <c r="V45" s="234"/>
      <c r="Y45" s="222">
        <v>387</v>
      </c>
      <c r="Z45" s="224">
        <f t="shared" si="3"/>
        <v>0</v>
      </c>
      <c r="AA45" s="225">
        <v>43</v>
      </c>
      <c r="AC45" s="299" t="s">
        <v>109</v>
      </c>
    </row>
    <row r="46" spans="1:33" s="5" customFormat="1" ht="13.1" customHeight="1" x14ac:dyDescent="0.25">
      <c r="A46" s="326"/>
      <c r="B46" s="341"/>
      <c r="C46" s="343"/>
      <c r="D46" s="377"/>
      <c r="E46" s="343"/>
      <c r="F46" s="343"/>
      <c r="G46" s="344"/>
      <c r="H46" s="344"/>
      <c r="I46" s="344"/>
      <c r="J46" s="344"/>
      <c r="K46" s="344"/>
      <c r="L46" s="385"/>
      <c r="M46" s="386"/>
      <c r="N46" s="386"/>
      <c r="O46" s="377"/>
      <c r="P46" s="384"/>
      <c r="Q46" s="351"/>
      <c r="R46" s="328"/>
      <c r="S46" s="330"/>
      <c r="T46" s="232"/>
      <c r="U46" s="277"/>
      <c r="V46" s="292"/>
      <c r="W46" s="216"/>
      <c r="X46" s="216"/>
      <c r="Y46" s="222">
        <v>396</v>
      </c>
      <c r="Z46" s="224">
        <f t="shared" si="3"/>
        <v>0</v>
      </c>
      <c r="AA46" s="225">
        <v>44</v>
      </c>
      <c r="AB46" s="216"/>
      <c r="AC46" s="299" t="s">
        <v>110</v>
      </c>
      <c r="AD46" s="216"/>
      <c r="AE46" s="216"/>
      <c r="AF46" s="216"/>
      <c r="AG46" s="216"/>
    </row>
    <row r="47" spans="1:33" s="5" customFormat="1" ht="13.1" customHeight="1" thickBot="1" x14ac:dyDescent="0.3">
      <c r="A47" s="326"/>
      <c r="B47" s="341"/>
      <c r="C47" s="343" t="str">
        <f>'T1'!$N$6</f>
        <v>Impressão em vinil colada na parede</v>
      </c>
      <c r="D47" s="377"/>
      <c r="E47" s="343"/>
      <c r="F47" s="343"/>
      <c r="G47" s="344"/>
      <c r="H47" s="382" t="s">
        <v>445</v>
      </c>
      <c r="I47" s="382"/>
      <c r="J47" s="382"/>
      <c r="K47" s="382"/>
      <c r="L47" s="376">
        <v>410940</v>
      </c>
      <c r="M47" s="495"/>
      <c r="N47" s="356" t="str">
        <f>'T1'!$B$27</f>
        <v>unid.</v>
      </c>
      <c r="O47" s="377"/>
      <c r="P47" s="384">
        <v>193.2</v>
      </c>
      <c r="Q47" s="351">
        <f>SUM(P47*M47)</f>
        <v>0</v>
      </c>
      <c r="R47" s="328"/>
      <c r="S47" s="330"/>
      <c r="T47" s="232"/>
      <c r="U47" s="277"/>
      <c r="V47" s="234"/>
      <c r="W47" s="216"/>
      <c r="X47" s="216"/>
      <c r="Y47" s="222">
        <v>405</v>
      </c>
      <c r="Z47" s="224">
        <f t="shared" si="3"/>
        <v>0</v>
      </c>
      <c r="AA47" s="225">
        <v>45</v>
      </c>
      <c r="AB47" s="216"/>
      <c r="AC47" s="299" t="s">
        <v>111</v>
      </c>
      <c r="AD47" s="216"/>
      <c r="AE47" s="216"/>
      <c r="AF47" s="216"/>
      <c r="AG47" s="216"/>
    </row>
    <row r="48" spans="1:33" s="5" customFormat="1" ht="13.1" customHeight="1" x14ac:dyDescent="0.25">
      <c r="A48" s="326"/>
      <c r="B48" s="341"/>
      <c r="C48" s="343"/>
      <c r="D48" s="377"/>
      <c r="E48" s="343"/>
      <c r="F48" s="343"/>
      <c r="G48" s="344"/>
      <c r="H48" s="382"/>
      <c r="I48" s="382"/>
      <c r="J48" s="382"/>
      <c r="K48" s="382"/>
      <c r="L48" s="376"/>
      <c r="M48" s="376"/>
      <c r="N48" s="376"/>
      <c r="O48" s="377"/>
      <c r="P48" s="384"/>
      <c r="Q48" s="351"/>
      <c r="R48" s="328"/>
      <c r="S48" s="330"/>
      <c r="T48" s="216"/>
      <c r="U48" s="277"/>
      <c r="V48" s="216"/>
      <c r="W48" s="216"/>
      <c r="X48" s="216"/>
      <c r="Y48" s="222">
        <v>414</v>
      </c>
      <c r="Z48" s="224">
        <f t="shared" si="3"/>
        <v>0</v>
      </c>
      <c r="AA48" s="225">
        <v>46</v>
      </c>
      <c r="AB48" s="216"/>
      <c r="AC48" s="299" t="s">
        <v>108</v>
      </c>
      <c r="AD48" s="216"/>
      <c r="AE48" s="216"/>
      <c r="AF48" s="216"/>
      <c r="AG48" s="216"/>
    </row>
    <row r="49" spans="1:33" ht="13.1" customHeight="1" x14ac:dyDescent="0.25">
      <c r="A49" s="326"/>
      <c r="B49" s="341"/>
      <c r="C49" s="343"/>
      <c r="D49" s="377"/>
      <c r="E49" s="343"/>
      <c r="F49" s="343"/>
      <c r="G49" s="344"/>
      <c r="H49" s="382"/>
      <c r="I49" s="382"/>
      <c r="J49" s="382"/>
      <c r="K49" s="382"/>
      <c r="L49" s="376"/>
      <c r="M49" s="376"/>
      <c r="N49" s="376"/>
      <c r="O49" s="377"/>
      <c r="P49" s="384"/>
      <c r="Q49" s="351"/>
      <c r="R49" s="328"/>
      <c r="S49" s="330"/>
      <c r="V49" s="234"/>
      <c r="Y49" s="222">
        <v>423</v>
      </c>
      <c r="Z49" s="224">
        <f t="shared" si="3"/>
        <v>0</v>
      </c>
      <c r="AA49" s="225">
        <v>47</v>
      </c>
      <c r="AC49" s="300" t="s">
        <v>518</v>
      </c>
    </row>
    <row r="50" spans="1:33" ht="13.1" customHeight="1" thickBot="1" x14ac:dyDescent="0.3">
      <c r="A50" s="334"/>
      <c r="B50" s="387"/>
      <c r="C50" s="388"/>
      <c r="D50" s="389"/>
      <c r="E50" s="388"/>
      <c r="F50" s="388"/>
      <c r="G50" s="390"/>
      <c r="H50" s="391"/>
      <c r="I50" s="391"/>
      <c r="J50" s="391"/>
      <c r="K50" s="391"/>
      <c r="L50" s="392"/>
      <c r="M50" s="392"/>
      <c r="N50" s="392"/>
      <c r="O50" s="389"/>
      <c r="P50" s="393"/>
      <c r="Q50" s="394"/>
      <c r="R50" s="339"/>
      <c r="S50" s="340"/>
      <c r="T50" s="286"/>
      <c r="Y50" s="222">
        <v>432</v>
      </c>
      <c r="Z50" s="224">
        <f t="shared" si="3"/>
        <v>0</v>
      </c>
      <c r="AA50" s="225">
        <v>48</v>
      </c>
    </row>
    <row r="51" spans="1:33" ht="13.1" customHeight="1" x14ac:dyDescent="0.25">
      <c r="A51" s="395"/>
      <c r="B51" s="396"/>
      <c r="C51" s="397"/>
      <c r="D51" s="398"/>
      <c r="E51" s="398"/>
      <c r="F51" s="398"/>
      <c r="G51" s="399"/>
      <c r="H51" s="399"/>
      <c r="I51" s="399"/>
      <c r="J51" s="399"/>
      <c r="K51" s="399"/>
      <c r="L51" s="399"/>
      <c r="M51" s="399"/>
      <c r="N51" s="399"/>
      <c r="O51" s="399"/>
      <c r="P51" s="400"/>
      <c r="Q51" s="401" t="s">
        <v>215</v>
      </c>
      <c r="R51" s="402"/>
      <c r="S51" s="403"/>
      <c r="Y51" s="222">
        <v>441</v>
      </c>
      <c r="Z51" s="224">
        <f t="shared" si="3"/>
        <v>0</v>
      </c>
      <c r="AA51" s="225">
        <v>49</v>
      </c>
    </row>
    <row r="52" spans="1:33" ht="13.1" customHeight="1" x14ac:dyDescent="0.25">
      <c r="A52" s="345"/>
      <c r="B52" s="346"/>
      <c r="C52" s="327" t="str">
        <f>'T1'!$F$26</f>
        <v>Nome da Empresa Expositora:</v>
      </c>
      <c r="D52" s="328"/>
      <c r="E52" s="327"/>
      <c r="F52" s="328"/>
      <c r="G52" s="570">
        <f>$G$12</f>
        <v>0</v>
      </c>
      <c r="H52" s="570"/>
      <c r="I52" s="570"/>
      <c r="J52" s="570"/>
      <c r="K52" s="570"/>
      <c r="L52" s="570"/>
      <c r="M52" s="570"/>
      <c r="N52" s="570"/>
      <c r="O52" s="570"/>
      <c r="P52" s="570"/>
      <c r="Q52" s="570"/>
      <c r="R52" s="385"/>
      <c r="S52" s="330"/>
      <c r="Y52" s="222">
        <v>450</v>
      </c>
      <c r="Z52" s="224">
        <f t="shared" si="3"/>
        <v>0</v>
      </c>
      <c r="AA52" s="294">
        <v>50</v>
      </c>
    </row>
    <row r="53" spans="1:33" ht="13.1" customHeight="1" thickBot="1" x14ac:dyDescent="0.3">
      <c r="A53" s="334"/>
      <c r="B53" s="404"/>
      <c r="C53" s="405"/>
      <c r="D53" s="388"/>
      <c r="E53" s="388"/>
      <c r="F53" s="388"/>
      <c r="G53" s="390"/>
      <c r="H53" s="390"/>
      <c r="I53" s="390"/>
      <c r="J53" s="390"/>
      <c r="K53" s="390"/>
      <c r="L53" s="390"/>
      <c r="M53" s="390"/>
      <c r="N53" s="390"/>
      <c r="O53" s="390"/>
      <c r="P53" s="393"/>
      <c r="Q53" s="406"/>
      <c r="R53" s="339"/>
      <c r="S53" s="340"/>
      <c r="Y53" s="222">
        <v>459</v>
      </c>
      <c r="AA53" s="277"/>
    </row>
    <row r="54" spans="1:33" ht="13.1" customHeight="1" x14ac:dyDescent="0.25">
      <c r="A54" s="326"/>
      <c r="B54" s="341"/>
      <c r="C54" s="343"/>
      <c r="D54" s="377"/>
      <c r="E54" s="343"/>
      <c r="F54" s="343"/>
      <c r="G54" s="344"/>
      <c r="H54" s="382"/>
      <c r="I54" s="382"/>
      <c r="J54" s="382"/>
      <c r="K54" s="382"/>
      <c r="L54" s="376"/>
      <c r="M54" s="376"/>
      <c r="N54" s="376"/>
      <c r="O54" s="377"/>
      <c r="P54" s="384"/>
      <c r="Q54" s="351"/>
      <c r="R54" s="328"/>
      <c r="S54" s="330"/>
      <c r="Y54" s="222">
        <v>468</v>
      </c>
      <c r="AA54" s="277"/>
    </row>
    <row r="55" spans="1:33" ht="13.1" customHeight="1" x14ac:dyDescent="0.25">
      <c r="A55" s="326"/>
      <c r="B55" s="341"/>
      <c r="C55" s="343"/>
      <c r="D55" s="377"/>
      <c r="E55" s="343"/>
      <c r="F55" s="343"/>
      <c r="G55" s="344"/>
      <c r="H55" s="382"/>
      <c r="I55" s="382"/>
      <c r="J55" s="382"/>
      <c r="K55" s="382"/>
      <c r="L55" s="376"/>
      <c r="M55" s="376"/>
      <c r="N55" s="376"/>
      <c r="O55" s="377"/>
      <c r="P55" s="384"/>
      <c r="Q55" s="351"/>
      <c r="R55" s="328"/>
      <c r="S55" s="330"/>
      <c r="Y55" s="222">
        <v>477</v>
      </c>
      <c r="AA55" s="277"/>
    </row>
    <row r="56" spans="1:33" ht="13.1" customHeight="1" x14ac:dyDescent="0.25">
      <c r="A56" s="326"/>
      <c r="B56" s="353" t="s">
        <v>115</v>
      </c>
      <c r="C56" s="367" t="str">
        <f>'T1'!$J$1</f>
        <v>MOBILIÁRIO / MATERIAL</v>
      </c>
      <c r="D56" s="328"/>
      <c r="E56" s="343"/>
      <c r="F56" s="328"/>
      <c r="G56" s="369" t="str">
        <f>'T1'!$J$6</f>
        <v>(Adicional para Stands FIL)</v>
      </c>
      <c r="H56" s="407"/>
      <c r="I56" s="407"/>
      <c r="J56" s="407"/>
      <c r="K56" s="377"/>
      <c r="L56" s="377"/>
      <c r="M56" s="358" t="str">
        <f>'T1'!$B$22</f>
        <v>Quant.</v>
      </c>
      <c r="N56" s="359"/>
      <c r="O56" s="328"/>
      <c r="P56" s="360" t="s">
        <v>5</v>
      </c>
      <c r="Q56" s="361" t="str">
        <f>'T1'!$B$32</f>
        <v>Valor</v>
      </c>
      <c r="R56" s="328"/>
      <c r="S56" s="330"/>
      <c r="Y56" s="222">
        <v>486</v>
      </c>
      <c r="AA56" s="277"/>
    </row>
    <row r="57" spans="1:33" ht="13.1" customHeight="1" thickBot="1" x14ac:dyDescent="0.3">
      <c r="A57" s="326"/>
      <c r="B57" s="341"/>
      <c r="C57" s="343" t="str">
        <f>'T1'!$J$21</f>
        <v>Cadeira em PVC branca e pés cinza</v>
      </c>
      <c r="D57" s="328"/>
      <c r="E57" s="343"/>
      <c r="F57" s="343"/>
      <c r="G57" s="344"/>
      <c r="H57" s="344"/>
      <c r="I57" s="344"/>
      <c r="J57" s="344"/>
      <c r="K57" s="344"/>
      <c r="L57" s="383" t="s">
        <v>80</v>
      </c>
      <c r="M57" s="495"/>
      <c r="N57" s="356" t="str">
        <f>'T1'!$B$27</f>
        <v>unid.</v>
      </c>
      <c r="O57" s="377"/>
      <c r="P57" s="408">
        <v>7.5</v>
      </c>
      <c r="Q57" s="351">
        <f>SUM(P57*M57)</f>
        <v>0</v>
      </c>
      <c r="R57" s="328"/>
      <c r="S57" s="330"/>
      <c r="Y57" s="222">
        <v>495</v>
      </c>
      <c r="AA57" s="277"/>
    </row>
    <row r="58" spans="1:33" ht="13.1" customHeight="1" x14ac:dyDescent="0.25">
      <c r="A58" s="326"/>
      <c r="B58" s="341"/>
      <c r="C58" s="343"/>
      <c r="D58" s="328"/>
      <c r="E58" s="343"/>
      <c r="F58" s="343"/>
      <c r="G58" s="344"/>
      <c r="H58" s="344"/>
      <c r="I58" s="344"/>
      <c r="J58" s="344"/>
      <c r="K58" s="344"/>
      <c r="L58" s="383"/>
      <c r="M58" s="344"/>
      <c r="N58" s="344"/>
      <c r="O58" s="328"/>
      <c r="P58" s="384"/>
      <c r="Q58" s="328"/>
      <c r="R58" s="328"/>
      <c r="S58" s="330"/>
      <c r="Y58" s="222">
        <v>504</v>
      </c>
      <c r="AA58" s="277"/>
    </row>
    <row r="59" spans="1:33" ht="13.1" customHeight="1" thickBot="1" x14ac:dyDescent="0.3">
      <c r="A59" s="326"/>
      <c r="B59" s="341"/>
      <c r="C59" s="343" t="str">
        <f>'T1'!$J$31</f>
        <v>Banco alto branco CONCHA</v>
      </c>
      <c r="D59" s="328"/>
      <c r="E59" s="343"/>
      <c r="F59" s="382"/>
      <c r="G59" s="344"/>
      <c r="H59" s="199" t="s">
        <v>346</v>
      </c>
      <c r="I59" s="381"/>
      <c r="J59" s="381"/>
      <c r="K59" s="328"/>
      <c r="L59" s="409">
        <v>411363</v>
      </c>
      <c r="M59" s="495"/>
      <c r="N59" s="356" t="str">
        <f>'T1'!$B$27</f>
        <v>unid.</v>
      </c>
      <c r="O59" s="328"/>
      <c r="P59" s="408">
        <v>14</v>
      </c>
      <c r="Q59" s="351">
        <f>SUM(P59*M59)</f>
        <v>0</v>
      </c>
      <c r="R59" s="328"/>
      <c r="S59" s="330"/>
      <c r="Y59" s="222">
        <v>513</v>
      </c>
      <c r="AA59" s="277"/>
    </row>
    <row r="60" spans="1:33" ht="13.1" customHeight="1" x14ac:dyDescent="0.25">
      <c r="A60" s="326"/>
      <c r="B60" s="341"/>
      <c r="C60" s="343"/>
      <c r="D60" s="328"/>
      <c r="E60" s="343"/>
      <c r="F60" s="343"/>
      <c r="G60" s="344"/>
      <c r="H60" s="344"/>
      <c r="I60" s="344"/>
      <c r="J60" s="344"/>
      <c r="K60" s="344"/>
      <c r="L60" s="383"/>
      <c r="M60" s="344"/>
      <c r="N60" s="344"/>
      <c r="O60" s="328"/>
      <c r="P60" s="384"/>
      <c r="Q60" s="328"/>
      <c r="R60" s="328"/>
      <c r="S60" s="330"/>
      <c r="Y60" s="222">
        <v>522</v>
      </c>
      <c r="AA60" s="277"/>
    </row>
    <row r="61" spans="1:33" ht="13.1" customHeight="1" thickBot="1" x14ac:dyDescent="0.3">
      <c r="A61" s="326"/>
      <c r="B61" s="341"/>
      <c r="C61" s="343" t="str">
        <f>'T1'!$J$26</f>
        <v xml:space="preserve">Mesa redonda branca </v>
      </c>
      <c r="D61" s="328"/>
      <c r="E61" s="343"/>
      <c r="F61" s="410" t="s">
        <v>90</v>
      </c>
      <c r="G61" s="344"/>
      <c r="H61" s="344"/>
      <c r="I61" s="344"/>
      <c r="J61" s="344"/>
      <c r="K61" s="344"/>
      <c r="L61" s="383" t="s">
        <v>92</v>
      </c>
      <c r="M61" s="495"/>
      <c r="N61" s="356" t="str">
        <f>'T1'!$B$27</f>
        <v>unid.</v>
      </c>
      <c r="O61" s="328"/>
      <c r="P61" s="384">
        <v>22</v>
      </c>
      <c r="Q61" s="351">
        <f>SUM(P61*M61)</f>
        <v>0</v>
      </c>
      <c r="R61" s="328"/>
      <c r="S61" s="330"/>
      <c r="Y61" s="222">
        <v>531</v>
      </c>
      <c r="AA61" s="277"/>
      <c r="AC61" s="292"/>
    </row>
    <row r="62" spans="1:33" ht="13.1" customHeight="1" x14ac:dyDescent="0.25">
      <c r="A62" s="326"/>
      <c r="B62" s="341"/>
      <c r="C62" s="342"/>
      <c r="D62" s="343"/>
      <c r="E62" s="343"/>
      <c r="F62" s="343"/>
      <c r="G62" s="344"/>
      <c r="H62" s="344"/>
      <c r="I62" s="344"/>
      <c r="J62" s="344"/>
      <c r="K62" s="344"/>
      <c r="L62" s="344"/>
      <c r="M62" s="344"/>
      <c r="N62" s="328"/>
      <c r="O62" s="328"/>
      <c r="P62" s="384"/>
      <c r="Q62" s="328"/>
      <c r="R62" s="328"/>
      <c r="S62" s="330"/>
      <c r="Y62" s="222">
        <v>540</v>
      </c>
      <c r="AA62" s="277"/>
      <c r="AB62" s="292"/>
    </row>
    <row r="63" spans="1:33" s="8" customFormat="1" ht="13.1" customHeight="1" thickBot="1" x14ac:dyDescent="0.3">
      <c r="A63" s="326"/>
      <c r="B63" s="341"/>
      <c r="C63" s="411" t="str">
        <f>'T2'!$A$38</f>
        <v>Balcão FIL A - branco e cinza, prateleira, portas e fechadura (1,03x 0,50x1,00 Alt)</v>
      </c>
      <c r="D63" s="411"/>
      <c r="E63" s="411"/>
      <c r="F63" s="411"/>
      <c r="G63" s="411"/>
      <c r="H63" s="411"/>
      <c r="I63" s="411"/>
      <c r="J63" s="411"/>
      <c r="K63" s="411"/>
      <c r="L63" s="355">
        <v>411061</v>
      </c>
      <c r="M63" s="495"/>
      <c r="N63" s="356" t="str">
        <f>'T1'!$B$27</f>
        <v>unid.</v>
      </c>
      <c r="O63" s="328"/>
      <c r="P63" s="384">
        <v>50</v>
      </c>
      <c r="Q63" s="351">
        <f>SUM(P63*M63)</f>
        <v>0</v>
      </c>
      <c r="R63" s="328"/>
      <c r="S63" s="330"/>
      <c r="T63" s="232"/>
      <c r="U63" s="277"/>
      <c r="V63" s="216"/>
      <c r="W63" s="216"/>
      <c r="X63" s="216"/>
      <c r="Y63" s="222">
        <v>549</v>
      </c>
      <c r="Z63" s="277"/>
      <c r="AA63" s="277"/>
      <c r="AB63" s="216"/>
      <c r="AC63" s="216"/>
      <c r="AD63" s="292"/>
      <c r="AE63" s="292"/>
      <c r="AF63" s="292"/>
      <c r="AG63" s="292"/>
    </row>
    <row r="64" spans="1:33" ht="13.1" customHeight="1" x14ac:dyDescent="0.25">
      <c r="A64" s="326"/>
      <c r="B64" s="341"/>
      <c r="C64" s="342"/>
      <c r="D64" s="343"/>
      <c r="E64" s="343"/>
      <c r="F64" s="343"/>
      <c r="G64" s="344"/>
      <c r="H64" s="344"/>
      <c r="I64" s="344"/>
      <c r="J64" s="344"/>
      <c r="K64" s="344"/>
      <c r="L64" s="383"/>
      <c r="M64" s="344"/>
      <c r="N64" s="344"/>
      <c r="O64" s="328"/>
      <c r="P64" s="344"/>
      <c r="Q64" s="328"/>
      <c r="R64" s="328"/>
      <c r="S64" s="330"/>
      <c r="T64" s="295"/>
      <c r="Y64" s="222">
        <v>558</v>
      </c>
      <c r="AA64" s="277"/>
    </row>
    <row r="65" spans="1:33" ht="13.1" customHeight="1" thickBot="1" x14ac:dyDescent="0.3">
      <c r="A65" s="372"/>
      <c r="B65" s="373"/>
      <c r="C65" s="374" t="str">
        <f>'T1'!$L$1</f>
        <v>Armazém com porta</v>
      </c>
      <c r="D65" s="377"/>
      <c r="E65" s="374"/>
      <c r="F65" s="374"/>
      <c r="G65" s="374" t="s">
        <v>439</v>
      </c>
      <c r="H65" s="375"/>
      <c r="I65" s="328"/>
      <c r="J65" s="344"/>
      <c r="K65" s="375"/>
      <c r="L65" s="379">
        <f>$X$23</f>
        <v>0</v>
      </c>
      <c r="M65" s="495"/>
      <c r="N65" s="356" t="s">
        <v>486</v>
      </c>
      <c r="O65" s="328"/>
      <c r="P65" s="364"/>
      <c r="Q65" s="365">
        <f>$W$23</f>
        <v>0</v>
      </c>
      <c r="R65" s="377"/>
      <c r="S65" s="378"/>
      <c r="Y65" s="222">
        <v>567</v>
      </c>
      <c r="AA65" s="277"/>
    </row>
    <row r="66" spans="1:33" ht="13.1" customHeight="1" x14ac:dyDescent="0.25">
      <c r="A66" s="372"/>
      <c r="B66" s="373"/>
      <c r="C66" s="374"/>
      <c r="D66" s="377"/>
      <c r="E66" s="374"/>
      <c r="F66" s="374"/>
      <c r="G66" s="374"/>
      <c r="H66" s="375"/>
      <c r="I66" s="328"/>
      <c r="J66" s="344"/>
      <c r="K66" s="375"/>
      <c r="L66" s="379"/>
      <c r="M66" s="412"/>
      <c r="N66" s="356"/>
      <c r="O66" s="328"/>
      <c r="P66" s="364"/>
      <c r="Q66" s="365"/>
      <c r="R66" s="377"/>
      <c r="S66" s="378"/>
      <c r="Y66" s="222">
        <v>576</v>
      </c>
      <c r="AA66" s="277"/>
    </row>
    <row r="67" spans="1:33" ht="13.1" customHeight="1" x14ac:dyDescent="0.25">
      <c r="A67" s="413"/>
      <c r="B67" s="414"/>
      <c r="C67" s="415" t="s">
        <v>458</v>
      </c>
      <c r="D67" s="416">
        <v>82.5</v>
      </c>
      <c r="E67" s="417" t="s">
        <v>459</v>
      </c>
      <c r="F67" s="533">
        <v>109.12</v>
      </c>
      <c r="G67" s="533"/>
      <c r="H67" s="417" t="s">
        <v>460</v>
      </c>
      <c r="I67" s="533">
        <v>162.36000000000001</v>
      </c>
      <c r="J67" s="533"/>
      <c r="K67" s="417" t="s">
        <v>461</v>
      </c>
      <c r="L67" s="416">
        <v>135.74</v>
      </c>
      <c r="M67" s="418"/>
      <c r="N67" s="417" t="s">
        <v>462</v>
      </c>
      <c r="O67" s="533">
        <v>188.98</v>
      </c>
      <c r="P67" s="571"/>
      <c r="Q67" s="365"/>
      <c r="R67" s="377"/>
      <c r="S67" s="378"/>
      <c r="Y67" s="222">
        <v>585</v>
      </c>
      <c r="AA67" s="277"/>
    </row>
    <row r="68" spans="1:33" ht="13.1" customHeight="1" x14ac:dyDescent="0.25">
      <c r="A68" s="413"/>
      <c r="B68" s="414"/>
      <c r="C68" s="382"/>
      <c r="D68" s="377"/>
      <c r="E68" s="377"/>
      <c r="F68" s="382"/>
      <c r="G68" s="382"/>
      <c r="H68" s="382"/>
      <c r="I68" s="382"/>
      <c r="J68" s="377"/>
      <c r="K68" s="377"/>
      <c r="L68" s="379"/>
      <c r="M68" s="419"/>
      <c r="N68" s="354"/>
      <c r="O68" s="328"/>
      <c r="P68" s="420"/>
      <c r="Q68" s="365"/>
      <c r="R68" s="377"/>
      <c r="S68" s="378"/>
      <c r="Y68" s="222">
        <v>594</v>
      </c>
      <c r="AA68" s="277"/>
    </row>
    <row r="69" spans="1:33" ht="10.1" customHeight="1" x14ac:dyDescent="0.25">
      <c r="A69" s="413"/>
      <c r="B69" s="414"/>
      <c r="C69" s="382"/>
      <c r="D69" s="377"/>
      <c r="E69" s="377"/>
      <c r="F69" s="382"/>
      <c r="G69" s="382"/>
      <c r="H69" s="382"/>
      <c r="I69" s="382"/>
      <c r="J69" s="377"/>
      <c r="K69" s="377"/>
      <c r="L69" s="379"/>
      <c r="M69" s="419"/>
      <c r="N69" s="354"/>
      <c r="O69" s="328"/>
      <c r="P69" s="420"/>
      <c r="Q69" s="365"/>
      <c r="R69" s="377"/>
      <c r="S69" s="378"/>
      <c r="Y69" s="222">
        <v>603</v>
      </c>
      <c r="AA69" s="277"/>
    </row>
    <row r="70" spans="1:33" ht="13.1" customHeight="1" x14ac:dyDescent="0.25">
      <c r="A70" s="413"/>
      <c r="B70" s="414"/>
      <c r="C70" s="382"/>
      <c r="D70" s="377"/>
      <c r="E70" s="377"/>
      <c r="F70" s="382"/>
      <c r="G70" s="382"/>
      <c r="H70" s="382"/>
      <c r="I70" s="382"/>
      <c r="J70" s="377"/>
      <c r="K70" s="377"/>
      <c r="L70" s="379"/>
      <c r="M70" s="419"/>
      <c r="N70" s="354"/>
      <c r="O70" s="328"/>
      <c r="P70" s="420"/>
      <c r="Q70" s="365"/>
      <c r="R70" s="377"/>
      <c r="S70" s="378"/>
      <c r="Y70" s="222">
        <v>612</v>
      </c>
      <c r="AA70" s="277"/>
    </row>
    <row r="71" spans="1:33" ht="13.1" customHeight="1" thickBot="1" x14ac:dyDescent="0.3">
      <c r="A71" s="413"/>
      <c r="B71" s="414"/>
      <c r="C71" s="382" t="str">
        <f>'T1'!$F$21</f>
        <v>Porta folhetos 5 bolsas A4</v>
      </c>
      <c r="D71" s="377"/>
      <c r="E71" s="377"/>
      <c r="F71" s="382"/>
      <c r="G71" s="382"/>
      <c r="H71" s="382"/>
      <c r="I71" s="382"/>
      <c r="J71" s="377"/>
      <c r="K71" s="377"/>
      <c r="L71" s="383" t="s">
        <v>184</v>
      </c>
      <c r="M71" s="495"/>
      <c r="N71" s="356" t="str">
        <f>'T1'!$B$27</f>
        <v>unid.</v>
      </c>
      <c r="O71" s="328"/>
      <c r="P71" s="364">
        <v>26.62</v>
      </c>
      <c r="Q71" s="365">
        <f>SUM(P71*M71)</f>
        <v>0</v>
      </c>
      <c r="R71" s="377"/>
      <c r="S71" s="378"/>
      <c r="Y71" s="222">
        <v>621</v>
      </c>
      <c r="AA71" s="277"/>
    </row>
    <row r="72" spans="1:33" ht="13.1" customHeight="1" x14ac:dyDescent="0.25">
      <c r="A72" s="413"/>
      <c r="B72" s="414"/>
      <c r="C72" s="382"/>
      <c r="D72" s="377"/>
      <c r="E72" s="377"/>
      <c r="F72" s="382"/>
      <c r="G72" s="382"/>
      <c r="H72" s="382"/>
      <c r="I72" s="382"/>
      <c r="J72" s="377"/>
      <c r="K72" s="377"/>
      <c r="L72" s="379"/>
      <c r="M72" s="419"/>
      <c r="N72" s="354"/>
      <c r="O72" s="328"/>
      <c r="P72" s="420"/>
      <c r="Q72" s="365"/>
      <c r="R72" s="377"/>
      <c r="S72" s="378"/>
      <c r="Y72" s="222">
        <v>630</v>
      </c>
      <c r="AA72" s="277"/>
    </row>
    <row r="73" spans="1:33" ht="13.1" customHeight="1" thickBot="1" x14ac:dyDescent="0.3">
      <c r="A73" s="413"/>
      <c r="B73" s="414"/>
      <c r="C73" s="382" t="str">
        <f>'T1'!$N$26</f>
        <v>Calha com 2 Projectores</v>
      </c>
      <c r="D73" s="377"/>
      <c r="E73" s="377"/>
      <c r="F73" s="328"/>
      <c r="G73" s="382" t="s">
        <v>440</v>
      </c>
      <c r="H73" s="382"/>
      <c r="I73" s="382"/>
      <c r="J73" s="377"/>
      <c r="K73" s="377"/>
      <c r="L73" s="379" t="s">
        <v>2</v>
      </c>
      <c r="M73" s="495"/>
      <c r="N73" s="354" t="str">
        <f>'T1'!$B$27</f>
        <v>unid.</v>
      </c>
      <c r="O73" s="198"/>
      <c r="P73" s="420">
        <v>38.86</v>
      </c>
      <c r="Q73" s="365">
        <f>SUM(P73*M73)</f>
        <v>0</v>
      </c>
      <c r="R73" s="377"/>
      <c r="S73" s="378"/>
      <c r="Y73" s="222">
        <v>639</v>
      </c>
      <c r="AA73" s="277"/>
      <c r="AC73" s="234"/>
    </row>
    <row r="74" spans="1:33" ht="13.1" customHeight="1" x14ac:dyDescent="0.25">
      <c r="A74" s="372"/>
      <c r="B74" s="373"/>
      <c r="C74" s="421"/>
      <c r="D74" s="374"/>
      <c r="E74" s="374"/>
      <c r="F74" s="374"/>
      <c r="G74" s="375"/>
      <c r="H74" s="375"/>
      <c r="I74" s="375"/>
      <c r="J74" s="375"/>
      <c r="K74" s="375"/>
      <c r="L74" s="422"/>
      <c r="M74" s="375"/>
      <c r="N74" s="375"/>
      <c r="O74" s="377"/>
      <c r="P74" s="364"/>
      <c r="Q74" s="377"/>
      <c r="R74" s="377"/>
      <c r="S74" s="378"/>
      <c r="Y74" s="222">
        <v>648</v>
      </c>
      <c r="AA74" s="277"/>
      <c r="AB74" s="234"/>
    </row>
    <row r="75" spans="1:33" s="73" customFormat="1" ht="13.1" customHeight="1" thickBot="1" x14ac:dyDescent="0.3">
      <c r="A75" s="372"/>
      <c r="B75" s="373"/>
      <c r="C75" s="410" t="str">
        <f>'T1'!$L$36</f>
        <v>Projectores LED</v>
      </c>
      <c r="D75" s="374"/>
      <c r="E75" s="374"/>
      <c r="F75" s="374"/>
      <c r="G75" s="374" t="s">
        <v>434</v>
      </c>
      <c r="H75" s="375"/>
      <c r="I75" s="375"/>
      <c r="J75" s="375"/>
      <c r="K75" s="375"/>
      <c r="L75" s="355">
        <v>411833</v>
      </c>
      <c r="M75" s="495"/>
      <c r="N75" s="354" t="str">
        <f>'T1'!$B$27</f>
        <v>unid.</v>
      </c>
      <c r="O75" s="198"/>
      <c r="P75" s="420">
        <v>35</v>
      </c>
      <c r="Q75" s="365">
        <f>SUM(P75*M75)</f>
        <v>0</v>
      </c>
      <c r="R75" s="377"/>
      <c r="S75" s="378"/>
      <c r="T75" s="232"/>
      <c r="U75" s="277"/>
      <c r="V75" s="216"/>
      <c r="W75" s="216"/>
      <c r="X75" s="216"/>
      <c r="Y75" s="222">
        <v>657</v>
      </c>
      <c r="Z75" s="277"/>
      <c r="AA75" s="277"/>
      <c r="AB75" s="216"/>
      <c r="AC75" s="234"/>
      <c r="AD75" s="234"/>
      <c r="AE75" s="234"/>
      <c r="AF75" s="234"/>
      <c r="AG75" s="234"/>
    </row>
    <row r="76" spans="1:33" ht="13.1" customHeight="1" x14ac:dyDescent="0.25">
      <c r="A76" s="372"/>
      <c r="B76" s="373"/>
      <c r="C76" s="421"/>
      <c r="D76" s="374"/>
      <c r="E76" s="374"/>
      <c r="F76" s="374"/>
      <c r="G76" s="375"/>
      <c r="H76" s="375"/>
      <c r="I76" s="375"/>
      <c r="J76" s="375"/>
      <c r="K76" s="375"/>
      <c r="L76" s="422"/>
      <c r="M76" s="375"/>
      <c r="N76" s="375"/>
      <c r="O76" s="377"/>
      <c r="P76" s="364"/>
      <c r="Q76" s="377"/>
      <c r="R76" s="377"/>
      <c r="S76" s="378"/>
      <c r="Y76" s="222">
        <v>666</v>
      </c>
      <c r="AA76" s="277"/>
      <c r="AB76" s="234"/>
    </row>
    <row r="77" spans="1:33" s="73" customFormat="1" ht="13.1" customHeight="1" x14ac:dyDescent="0.25">
      <c r="A77" s="372"/>
      <c r="B77" s="373"/>
      <c r="C77" s="421"/>
      <c r="D77" s="374"/>
      <c r="E77" s="374"/>
      <c r="F77" s="374"/>
      <c r="G77" s="375"/>
      <c r="H77" s="375"/>
      <c r="I77" s="375"/>
      <c r="J77" s="375"/>
      <c r="K77" s="375"/>
      <c r="L77" s="422"/>
      <c r="M77" s="375"/>
      <c r="N77" s="375"/>
      <c r="O77" s="377"/>
      <c r="P77" s="364"/>
      <c r="Q77" s="377"/>
      <c r="R77" s="377"/>
      <c r="S77" s="378"/>
      <c r="T77" s="232"/>
      <c r="U77" s="277"/>
      <c r="V77" s="216"/>
      <c r="W77" s="216"/>
      <c r="X77" s="216"/>
      <c r="Y77" s="222">
        <v>675</v>
      </c>
      <c r="Z77" s="277"/>
      <c r="AA77" s="277"/>
      <c r="AB77" s="216"/>
      <c r="AC77" s="216"/>
      <c r="AD77" s="234"/>
      <c r="AE77" s="234"/>
      <c r="AF77" s="234"/>
      <c r="AG77" s="234"/>
    </row>
    <row r="78" spans="1:33" ht="13.1" customHeight="1" thickBot="1" x14ac:dyDescent="0.3">
      <c r="A78" s="372"/>
      <c r="B78" s="373"/>
      <c r="C78" s="421"/>
      <c r="D78" s="374"/>
      <c r="E78" s="374"/>
      <c r="F78" s="374"/>
      <c r="G78" s="375"/>
      <c r="H78" s="375"/>
      <c r="I78" s="375"/>
      <c r="J78" s="375"/>
      <c r="K78" s="375"/>
      <c r="L78" s="422"/>
      <c r="M78" s="375"/>
      <c r="N78" s="375"/>
      <c r="O78" s="377"/>
      <c r="P78" s="364"/>
      <c r="Q78" s="377"/>
      <c r="R78" s="377"/>
      <c r="S78" s="378"/>
      <c r="Y78" s="222">
        <v>684</v>
      </c>
      <c r="AA78" s="277"/>
    </row>
    <row r="79" spans="1:33" ht="13.1" customHeight="1" x14ac:dyDescent="0.25">
      <c r="A79" s="423"/>
      <c r="B79" s="346"/>
      <c r="C79" s="198"/>
      <c r="D79" s="328"/>
      <c r="E79" s="328"/>
      <c r="F79" s="424"/>
      <c r="G79" s="425"/>
      <c r="H79" s="425"/>
      <c r="I79" s="425"/>
      <c r="J79" s="402"/>
      <c r="K79" s="402"/>
      <c r="L79" s="426"/>
      <c r="M79" s="402"/>
      <c r="N79" s="561" t="s">
        <v>220</v>
      </c>
      <c r="O79" s="561"/>
      <c r="P79" s="427"/>
      <c r="Q79" s="428">
        <f>SUM(Q21,Q25,Q37:Q47,Q57:Q75)</f>
        <v>0</v>
      </c>
      <c r="R79" s="429"/>
      <c r="S79" s="330"/>
      <c r="Y79" s="222">
        <v>693</v>
      </c>
      <c r="AA79" s="277"/>
    </row>
    <row r="80" spans="1:33" ht="13.1" customHeight="1" thickBot="1" x14ac:dyDescent="0.3">
      <c r="A80" s="430"/>
      <c r="B80" s="431"/>
      <c r="C80" s="325"/>
      <c r="D80" s="322"/>
      <c r="E80" s="322"/>
      <c r="F80" s="432"/>
      <c r="G80" s="322"/>
      <c r="H80" s="322"/>
      <c r="I80" s="322"/>
      <c r="J80" s="322"/>
      <c r="K80" s="328"/>
      <c r="L80" s="433"/>
      <c r="M80" s="568" t="str">
        <f>'T1'!$F$46</f>
        <v>taxa de IVA (ler Normas)</v>
      </c>
      <c r="N80" s="568"/>
      <c r="O80" s="568"/>
      <c r="P80" s="434">
        <f>$AC$3</f>
        <v>0.23</v>
      </c>
      <c r="Q80" s="351">
        <f>Q79*P80</f>
        <v>0</v>
      </c>
      <c r="R80" s="435"/>
      <c r="S80" s="330"/>
      <c r="Y80" s="222">
        <v>702</v>
      </c>
      <c r="AA80" s="277"/>
    </row>
    <row r="81" spans="1:27" ht="13.1" customHeight="1" thickBot="1" x14ac:dyDescent="0.3">
      <c r="A81" s="430"/>
      <c r="B81" s="431"/>
      <c r="C81" s="325"/>
      <c r="D81" s="322"/>
      <c r="E81" s="322"/>
      <c r="F81" s="432"/>
      <c r="G81" s="322"/>
      <c r="H81" s="322"/>
      <c r="I81" s="322"/>
      <c r="J81" s="322"/>
      <c r="K81" s="328"/>
      <c r="L81" s="433"/>
      <c r="M81" s="562" t="str">
        <f>'T1'!$F$16</f>
        <v>TOTAL DA REQUISIÇÃO</v>
      </c>
      <c r="N81" s="563"/>
      <c r="O81" s="563"/>
      <c r="P81" s="563"/>
      <c r="Q81" s="436">
        <f>SUM(Q79:Q80)</f>
        <v>0</v>
      </c>
      <c r="R81" s="435"/>
      <c r="S81" s="330"/>
      <c r="Y81" s="222">
        <v>711</v>
      </c>
      <c r="AA81" s="277"/>
    </row>
    <row r="82" spans="1:27" ht="13.1" customHeight="1" x14ac:dyDescent="0.25">
      <c r="A82" s="430"/>
      <c r="B82" s="431"/>
      <c r="C82" s="325"/>
      <c r="D82" s="322"/>
      <c r="E82" s="322"/>
      <c r="F82" s="523" t="str">
        <f>'T1'!$F$31</f>
        <v>Pagamento Inicial até:</v>
      </c>
      <c r="G82" s="524"/>
      <c r="H82" s="524"/>
      <c r="I82" s="524"/>
      <c r="J82" s="519" t="str">
        <f>'T1'!$F$36</f>
        <v>(com a entrega da Requisição)</v>
      </c>
      <c r="K82" s="519"/>
      <c r="L82" s="519"/>
      <c r="M82" s="519"/>
      <c r="N82" s="522">
        <f>'T1'!$C$8</f>
        <v>45597</v>
      </c>
      <c r="O82" s="522"/>
      <c r="P82" s="437">
        <v>0.5</v>
      </c>
      <c r="Q82" s="438">
        <f>ROUND(+Q81*P82,2)</f>
        <v>0</v>
      </c>
      <c r="R82" s="435"/>
      <c r="S82" s="330"/>
      <c r="Y82" s="222">
        <v>720</v>
      </c>
      <c r="AA82" s="277"/>
    </row>
    <row r="83" spans="1:27" ht="13.1" customHeight="1" thickBot="1" x14ac:dyDescent="0.3">
      <c r="A83" s="430"/>
      <c r="B83" s="431"/>
      <c r="C83" s="325"/>
      <c r="D83" s="322"/>
      <c r="E83" s="322"/>
      <c r="F83" s="559" t="str">
        <f>'T1'!$F$41</f>
        <v>Restante pagamento até:</v>
      </c>
      <c r="G83" s="560"/>
      <c r="H83" s="560"/>
      <c r="I83" s="560"/>
      <c r="J83" s="439"/>
      <c r="K83" s="439"/>
      <c r="L83" s="439"/>
      <c r="M83" s="339"/>
      <c r="N83" s="558">
        <f>'T1'!$C$3</f>
        <v>45614</v>
      </c>
      <c r="O83" s="558"/>
      <c r="P83" s="440">
        <v>0.5</v>
      </c>
      <c r="Q83" s="441">
        <f>Q81-Q82</f>
        <v>0</v>
      </c>
      <c r="R83" s="442"/>
      <c r="S83" s="330"/>
      <c r="Y83" s="222">
        <v>729</v>
      </c>
      <c r="AA83" s="277"/>
    </row>
    <row r="84" spans="1:27" ht="13.1" customHeight="1" x14ac:dyDescent="0.25">
      <c r="A84" s="430"/>
      <c r="B84" s="346"/>
      <c r="C84" s="443"/>
      <c r="D84" s="198"/>
      <c r="E84" s="328"/>
      <c r="F84" s="198"/>
      <c r="G84" s="198"/>
      <c r="H84" s="198"/>
      <c r="I84" s="328"/>
      <c r="J84" s="198"/>
      <c r="K84" s="328"/>
      <c r="L84" s="347"/>
      <c r="M84" s="347"/>
      <c r="N84" s="347"/>
      <c r="O84" s="347"/>
      <c r="P84" s="444"/>
      <c r="Q84" s="328"/>
      <c r="R84" s="351"/>
      <c r="S84" s="330"/>
      <c r="Y84" s="222">
        <v>738</v>
      </c>
      <c r="AA84" s="277"/>
    </row>
    <row r="85" spans="1:27" ht="13.1" customHeight="1" x14ac:dyDescent="0.25">
      <c r="A85" s="445"/>
      <c r="B85" s="446"/>
      <c r="C85" s="447"/>
      <c r="D85" s="448"/>
      <c r="E85" s="448"/>
      <c r="F85" s="328"/>
      <c r="G85" s="449"/>
      <c r="H85" s="449"/>
      <c r="I85" s="449"/>
      <c r="J85" s="322"/>
      <c r="K85" s="322"/>
      <c r="L85" s="322"/>
      <c r="M85" s="328"/>
      <c r="N85" s="450"/>
      <c r="O85" s="450"/>
      <c r="P85" s="451"/>
      <c r="Q85" s="438"/>
      <c r="R85" s="452"/>
      <c r="S85" s="330"/>
      <c r="Y85" s="222">
        <v>747</v>
      </c>
      <c r="AA85" s="277"/>
    </row>
    <row r="86" spans="1:27" ht="13.1" customHeight="1" thickBot="1" x14ac:dyDescent="0.3">
      <c r="A86" s="445"/>
      <c r="B86" s="446"/>
      <c r="C86" s="447"/>
      <c r="D86" s="448"/>
      <c r="E86" s="448"/>
      <c r="F86" s="328"/>
      <c r="G86" s="449"/>
      <c r="H86" s="449"/>
      <c r="I86" s="449"/>
      <c r="J86" s="322"/>
      <c r="K86" s="322"/>
      <c r="L86" s="322"/>
      <c r="M86" s="328"/>
      <c r="N86" s="450"/>
      <c r="O86" s="450"/>
      <c r="P86" s="451"/>
      <c r="Q86" s="438"/>
      <c r="R86" s="452"/>
      <c r="S86" s="330"/>
      <c r="Y86" s="222">
        <v>756</v>
      </c>
      <c r="AA86" s="277"/>
    </row>
    <row r="87" spans="1:27" ht="13.1" customHeight="1" x14ac:dyDescent="0.25">
      <c r="A87" s="445"/>
      <c r="B87" s="346"/>
      <c r="C87" s="496" t="str">
        <f>'T1'!$C$36</f>
        <v>Atenção!</v>
      </c>
      <c r="D87" s="497"/>
      <c r="E87" s="513" t="str">
        <f>'T2'!$A$43</f>
        <v>Pagamento a favor de:    LISBOA-FEIRAS CONGRESSOS E EVENTOS   (referência)</v>
      </c>
      <c r="F87" s="513"/>
      <c r="G87" s="513"/>
      <c r="H87" s="513"/>
      <c r="I87" s="513"/>
      <c r="J87" s="513"/>
      <c r="K87" s="513"/>
      <c r="L87" s="513"/>
      <c r="M87" s="513"/>
      <c r="N87" s="453" t="str">
        <f>'T1'!$A$2</f>
        <v>EXPODENTÁRIA 2022</v>
      </c>
      <c r="O87" s="454"/>
      <c r="P87" s="454"/>
      <c r="Q87" s="455"/>
      <c r="R87" s="199"/>
      <c r="S87" s="456"/>
      <c r="Y87" s="222">
        <v>765</v>
      </c>
      <c r="AA87" s="277"/>
    </row>
    <row r="88" spans="1:27" ht="13.1" customHeight="1" x14ac:dyDescent="0.25">
      <c r="A88" s="445"/>
      <c r="B88" s="346"/>
      <c r="C88" s="498"/>
      <c r="D88" s="499"/>
      <c r="E88" s="514" t="s">
        <v>218</v>
      </c>
      <c r="F88" s="514"/>
      <c r="G88" s="514"/>
      <c r="H88" s="514"/>
      <c r="I88" s="514"/>
      <c r="J88" s="514"/>
      <c r="K88" s="514"/>
      <c r="L88" s="514"/>
      <c r="M88" s="514"/>
      <c r="N88" s="514"/>
      <c r="O88" s="514"/>
      <c r="P88" s="514"/>
      <c r="Q88" s="515"/>
      <c r="R88" s="457"/>
      <c r="S88" s="456"/>
      <c r="Y88" s="222">
        <v>774</v>
      </c>
      <c r="AA88" s="277"/>
    </row>
    <row r="89" spans="1:27" ht="13.1" customHeight="1" thickBot="1" x14ac:dyDescent="0.3">
      <c r="A89" s="445"/>
      <c r="B89" s="346"/>
      <c r="C89" s="498"/>
      <c r="D89" s="499"/>
      <c r="E89" s="514" t="s">
        <v>219</v>
      </c>
      <c r="F89" s="514"/>
      <c r="G89" s="514"/>
      <c r="H89" s="514"/>
      <c r="I89" s="514"/>
      <c r="J89" s="514"/>
      <c r="K89" s="514"/>
      <c r="L89" s="514"/>
      <c r="M89" s="514"/>
      <c r="N89" s="514"/>
      <c r="O89" s="514"/>
      <c r="P89" s="514"/>
      <c r="Q89" s="515"/>
      <c r="R89" s="458"/>
      <c r="S89" s="456"/>
      <c r="Y89" s="222">
        <v>783</v>
      </c>
      <c r="AA89" s="277"/>
    </row>
    <row r="90" spans="1:27" ht="13.1" customHeight="1" x14ac:dyDescent="0.25">
      <c r="A90" s="445"/>
      <c r="B90" s="346"/>
      <c r="C90" s="498"/>
      <c r="D90" s="499"/>
      <c r="E90" s="557" t="s">
        <v>384</v>
      </c>
      <c r="F90" s="557"/>
      <c r="G90" s="557"/>
      <c r="H90" s="557"/>
      <c r="I90" s="557"/>
      <c r="J90" s="557"/>
      <c r="K90" s="505" t="s">
        <v>385</v>
      </c>
      <c r="L90" s="505"/>
      <c r="M90" s="505"/>
      <c r="N90" s="505"/>
      <c r="O90" s="505"/>
      <c r="P90" s="505"/>
      <c r="Q90" s="506"/>
      <c r="R90" s="457"/>
      <c r="S90" s="456"/>
      <c r="Y90" s="222">
        <v>792</v>
      </c>
      <c r="AA90" s="277"/>
    </row>
    <row r="91" spans="1:27" ht="13.1" customHeight="1" x14ac:dyDescent="0.25">
      <c r="A91" s="445"/>
      <c r="B91" s="346"/>
      <c r="C91" s="498"/>
      <c r="D91" s="499"/>
      <c r="E91" s="509" t="str">
        <f>'T2'!$A$58</f>
        <v>(os dados recolhidos são facultados pelo titular no quadro das obrigações contratuais com a Lisboa-FCE e serão mantidos enquanto durar tal relação e para esse efeito)</v>
      </c>
      <c r="F91" s="509"/>
      <c r="G91" s="509"/>
      <c r="H91" s="509"/>
      <c r="I91" s="509"/>
      <c r="J91" s="509"/>
      <c r="K91" s="509"/>
      <c r="L91" s="509"/>
      <c r="M91" s="509"/>
      <c r="N91" s="509"/>
      <c r="O91" s="509"/>
      <c r="P91" s="509"/>
      <c r="Q91" s="510"/>
      <c r="R91" s="457"/>
      <c r="S91" s="456"/>
      <c r="Y91" s="222">
        <v>801</v>
      </c>
      <c r="AA91" s="277"/>
    </row>
    <row r="92" spans="1:27" ht="13.1" customHeight="1" thickBot="1" x14ac:dyDescent="0.3">
      <c r="A92" s="445"/>
      <c r="B92" s="346"/>
      <c r="C92" s="520"/>
      <c r="D92" s="521"/>
      <c r="E92" s="511"/>
      <c r="F92" s="511"/>
      <c r="G92" s="511"/>
      <c r="H92" s="511"/>
      <c r="I92" s="511"/>
      <c r="J92" s="511"/>
      <c r="K92" s="511"/>
      <c r="L92" s="511"/>
      <c r="M92" s="511"/>
      <c r="N92" s="511"/>
      <c r="O92" s="511"/>
      <c r="P92" s="511"/>
      <c r="Q92" s="512"/>
      <c r="R92" s="457"/>
      <c r="S92" s="456"/>
      <c r="Y92" s="222">
        <v>810</v>
      </c>
      <c r="AA92" s="277"/>
    </row>
    <row r="93" spans="1:27" ht="13.1" customHeight="1" x14ac:dyDescent="0.25">
      <c r="A93" s="445"/>
      <c r="B93" s="446"/>
      <c r="C93" s="447"/>
      <c r="D93" s="448"/>
      <c r="E93" s="448"/>
      <c r="F93" s="448"/>
      <c r="G93" s="448"/>
      <c r="H93" s="452"/>
      <c r="I93" s="459"/>
      <c r="J93" s="459"/>
      <c r="K93" s="460"/>
      <c r="L93" s="460"/>
      <c r="M93" s="460"/>
      <c r="N93" s="461"/>
      <c r="O93" s="461"/>
      <c r="P93" s="462"/>
      <c r="Q93" s="452"/>
      <c r="R93" s="452"/>
      <c r="S93" s="456"/>
      <c r="Y93" s="222">
        <v>819</v>
      </c>
      <c r="AA93" s="277"/>
    </row>
    <row r="94" spans="1:27" ht="13.1" customHeight="1" x14ac:dyDescent="0.25">
      <c r="A94" s="445"/>
      <c r="B94" s="446"/>
      <c r="C94" s="447"/>
      <c r="D94" s="448"/>
      <c r="E94" s="448"/>
      <c r="F94" s="448"/>
      <c r="G94" s="448"/>
      <c r="H94" s="452"/>
      <c r="I94" s="459"/>
      <c r="J94" s="459"/>
      <c r="K94" s="460"/>
      <c r="L94" s="460"/>
      <c r="M94" s="460"/>
      <c r="N94" s="461"/>
      <c r="O94" s="461"/>
      <c r="P94" s="462"/>
      <c r="Q94" s="452"/>
      <c r="R94" s="452"/>
      <c r="S94" s="456"/>
      <c r="Y94" s="222">
        <v>828</v>
      </c>
      <c r="AA94" s="277"/>
    </row>
    <row r="95" spans="1:27" ht="13.1" customHeight="1" x14ac:dyDescent="0.25">
      <c r="A95" s="463"/>
      <c r="B95" s="446"/>
      <c r="C95" s="504" t="str">
        <f>'T1'!$C$22</f>
        <v>Assinatura:</v>
      </c>
      <c r="D95" s="504"/>
      <c r="E95" s="508"/>
      <c r="F95" s="508"/>
      <c r="G95" s="508"/>
      <c r="H95" s="508"/>
      <c r="I95" s="508"/>
      <c r="J95" s="508"/>
      <c r="K95" s="508"/>
      <c r="L95" s="508"/>
      <c r="M95" s="198"/>
      <c r="N95" s="464" t="str">
        <f>'T1'!$B$17</f>
        <v>Data:</v>
      </c>
      <c r="O95" s="507"/>
      <c r="P95" s="507"/>
      <c r="Q95" s="507"/>
      <c r="R95" s="198"/>
      <c r="S95" s="330"/>
      <c r="Y95" s="222">
        <v>837</v>
      </c>
      <c r="AA95" s="277"/>
    </row>
    <row r="96" spans="1:27" ht="13.1" customHeight="1" x14ac:dyDescent="0.25">
      <c r="A96" s="463"/>
      <c r="B96" s="446"/>
      <c r="C96" s="464"/>
      <c r="D96" s="464"/>
      <c r="E96" s="464"/>
      <c r="F96" s="464"/>
      <c r="G96" s="464"/>
      <c r="H96" s="464"/>
      <c r="I96" s="464"/>
      <c r="J96" s="464"/>
      <c r="K96" s="464"/>
      <c r="L96" s="464"/>
      <c r="M96" s="464"/>
      <c r="N96" s="464"/>
      <c r="O96" s="464"/>
      <c r="P96" s="464"/>
      <c r="Q96" s="464"/>
      <c r="R96" s="464"/>
      <c r="S96" s="330"/>
      <c r="Y96" s="222">
        <v>846</v>
      </c>
      <c r="AA96" s="277"/>
    </row>
    <row r="97" spans="1:27" ht="13.1" customHeight="1" thickBot="1" x14ac:dyDescent="0.3">
      <c r="A97" s="463"/>
      <c r="B97" s="198"/>
      <c r="C97" s="465"/>
      <c r="D97" s="198"/>
      <c r="E97" s="466"/>
      <c r="F97" s="466"/>
      <c r="G97" s="464"/>
      <c r="H97" s="464"/>
      <c r="I97" s="328"/>
      <c r="J97" s="464"/>
      <c r="K97" s="467"/>
      <c r="L97" s="467"/>
      <c r="M97" s="468"/>
      <c r="N97" s="467"/>
      <c r="O97" s="467"/>
      <c r="P97" s="469"/>
      <c r="Q97" s="469"/>
      <c r="R97" s="198"/>
      <c r="S97" s="330"/>
      <c r="Y97" s="222">
        <v>855</v>
      </c>
      <c r="AA97" s="277"/>
    </row>
    <row r="98" spans="1:27" ht="13.1" customHeight="1" x14ac:dyDescent="0.25">
      <c r="A98" s="463"/>
      <c r="B98" s="346"/>
      <c r="C98" s="496" t="str">
        <f>'T1'!$A$27</f>
        <v>Enviar para:</v>
      </c>
      <c r="D98" s="497"/>
      <c r="E98" s="470" t="s">
        <v>379</v>
      </c>
      <c r="F98" s="470"/>
      <c r="G98" s="470"/>
      <c r="H98" s="470"/>
      <c r="I98" s="470"/>
      <c r="J98" s="470"/>
      <c r="K98" s="470"/>
      <c r="L98" s="471"/>
      <c r="M98" s="468"/>
      <c r="N98" s="467"/>
      <c r="O98" s="467"/>
      <c r="P98" s="469"/>
      <c r="Q98" s="469"/>
      <c r="R98" s="198"/>
      <c r="S98" s="330"/>
      <c r="Y98" s="222">
        <v>864</v>
      </c>
      <c r="AA98" s="277"/>
    </row>
    <row r="99" spans="1:27" ht="13.1" customHeight="1" x14ac:dyDescent="0.25">
      <c r="A99" s="472"/>
      <c r="B99" s="346"/>
      <c r="C99" s="498"/>
      <c r="D99" s="499"/>
      <c r="E99" s="473" t="s">
        <v>380</v>
      </c>
      <c r="F99" s="474" t="s">
        <v>381</v>
      </c>
      <c r="G99" s="475"/>
      <c r="H99" s="476"/>
      <c r="I99" s="477"/>
      <c r="J99" s="477"/>
      <c r="K99" s="477"/>
      <c r="L99" s="478"/>
      <c r="M99" s="479"/>
      <c r="N99" s="346"/>
      <c r="O99" s="480"/>
      <c r="P99" s="481"/>
      <c r="Q99" s="481"/>
      <c r="R99" s="199"/>
      <c r="S99" s="482"/>
      <c r="Y99" s="222">
        <v>873</v>
      </c>
      <c r="AA99" s="277"/>
    </row>
    <row r="100" spans="1:27" ht="13.1" customHeight="1" x14ac:dyDescent="0.25">
      <c r="A100" s="472"/>
      <c r="B100" s="346"/>
      <c r="C100" s="498"/>
      <c r="D100" s="499"/>
      <c r="E100" s="483" t="s">
        <v>382</v>
      </c>
      <c r="F100" s="483"/>
      <c r="G100" s="483"/>
      <c r="H100" s="483"/>
      <c r="I100" s="483"/>
      <c r="J100" s="483"/>
      <c r="K100" s="483"/>
      <c r="L100" s="478"/>
      <c r="M100" s="479"/>
      <c r="N100" s="346"/>
      <c r="O100" s="480"/>
      <c r="P100" s="481"/>
      <c r="Q100" s="481"/>
      <c r="R100" s="199"/>
      <c r="S100" s="482"/>
      <c r="Y100" s="222">
        <v>882</v>
      </c>
      <c r="AA100" s="277"/>
    </row>
    <row r="101" spans="1:27" ht="13.1" customHeight="1" thickBot="1" x14ac:dyDescent="0.3">
      <c r="A101" s="484"/>
      <c r="B101" s="485"/>
      <c r="C101" s="500"/>
      <c r="D101" s="501"/>
      <c r="E101" s="486" t="s">
        <v>383</v>
      </c>
      <c r="F101" s="486"/>
      <c r="G101" s="486"/>
      <c r="H101" s="487" t="s">
        <v>24</v>
      </c>
      <c r="I101" s="488"/>
      <c r="J101" s="489"/>
      <c r="K101" s="502" t="s">
        <v>114</v>
      </c>
      <c r="L101" s="503"/>
      <c r="M101" s="490"/>
      <c r="N101" s="490"/>
      <c r="O101" s="491"/>
      <c r="P101" s="492"/>
      <c r="Q101" s="492"/>
      <c r="R101" s="486"/>
      <c r="S101" s="493"/>
      <c r="Y101" s="222">
        <v>891</v>
      </c>
      <c r="AA101" s="277"/>
    </row>
    <row r="102" spans="1:27" ht="13.1" customHeight="1" thickTop="1" x14ac:dyDescent="0.25">
      <c r="J102" s="7"/>
      <c r="Y102" s="222">
        <v>900</v>
      </c>
      <c r="AA102" s="277"/>
    </row>
    <row r="103" spans="1:27" ht="13.1" customHeight="1" x14ac:dyDescent="0.25">
      <c r="Y103" s="222">
        <v>909</v>
      </c>
      <c r="AA103" s="277"/>
    </row>
    <row r="104" spans="1:27" ht="13.1" customHeight="1" x14ac:dyDescent="0.25">
      <c r="C104" s="77"/>
      <c r="D104" s="73"/>
      <c r="E104" s="73"/>
      <c r="F104" s="73"/>
      <c r="G104" s="73"/>
      <c r="I104" s="5"/>
      <c r="J104" s="5"/>
      <c r="K104" s="5"/>
      <c r="L104" s="73"/>
      <c r="N104" s="73"/>
      <c r="O104" s="73"/>
      <c r="P104" s="73"/>
      <c r="Q104" s="73"/>
      <c r="R104" s="73"/>
      <c r="Y104" s="222">
        <v>918</v>
      </c>
      <c r="AA104" s="277"/>
    </row>
    <row r="105" spans="1:27" ht="12.7" customHeight="1" x14ac:dyDescent="0.25">
      <c r="Y105" s="222">
        <v>927</v>
      </c>
      <c r="AA105" s="277"/>
    </row>
    <row r="106" spans="1:27" ht="12.7" customHeight="1" x14ac:dyDescent="0.3">
      <c r="D106" s="78"/>
      <c r="Y106" s="222">
        <v>936</v>
      </c>
      <c r="AA106" s="277"/>
    </row>
    <row r="107" spans="1:27" ht="12.7" customHeight="1" x14ac:dyDescent="0.25">
      <c r="U107" s="166"/>
      <c r="Y107" s="222">
        <v>945</v>
      </c>
      <c r="AA107" s="277"/>
    </row>
    <row r="108" spans="1:27" ht="12.7" customHeight="1" x14ac:dyDescent="0.25">
      <c r="U108" s="166"/>
      <c r="Y108" s="222">
        <v>954</v>
      </c>
    </row>
    <row r="109" spans="1:27" ht="12.7" customHeight="1" x14ac:dyDescent="0.25">
      <c r="U109" s="166"/>
      <c r="Y109" s="222">
        <v>963</v>
      </c>
    </row>
    <row r="110" spans="1:27" ht="12.7" customHeight="1" x14ac:dyDescent="0.25">
      <c r="U110" s="166"/>
      <c r="Y110" s="222">
        <v>972</v>
      </c>
    </row>
    <row r="111" spans="1:27" ht="12.7" customHeight="1" x14ac:dyDescent="0.25">
      <c r="U111" s="166"/>
      <c r="Y111" s="222">
        <v>981</v>
      </c>
    </row>
    <row r="112" spans="1:27" ht="12.7" customHeight="1" x14ac:dyDescent="0.25">
      <c r="U112" s="166"/>
      <c r="Y112" s="222">
        <v>990</v>
      </c>
    </row>
    <row r="113" spans="1:33" ht="12.1" x14ac:dyDescent="0.25">
      <c r="Y113" s="296">
        <v>999</v>
      </c>
    </row>
    <row r="114" spans="1:33" ht="12.7" customHeight="1" x14ac:dyDescent="0.25">
      <c r="AA114" s="277"/>
    </row>
    <row r="115" spans="1:33" ht="12.7" customHeight="1" x14ac:dyDescent="0.25">
      <c r="AA115" s="277"/>
    </row>
    <row r="116" spans="1:33" ht="12.1" x14ac:dyDescent="0.25">
      <c r="AA116" s="277"/>
    </row>
    <row r="117" spans="1:33" ht="12.7" customHeight="1" x14ac:dyDescent="0.25">
      <c r="AA117" s="277"/>
    </row>
    <row r="118" spans="1:33" ht="12.7" customHeight="1" x14ac:dyDescent="0.25">
      <c r="AA118" s="277"/>
    </row>
    <row r="119" spans="1:33" ht="12.7" customHeight="1" x14ac:dyDescent="0.25">
      <c r="AA119" s="277"/>
    </row>
    <row r="120" spans="1:33" ht="12.7" customHeight="1" x14ac:dyDescent="0.25">
      <c r="AA120" s="277"/>
    </row>
    <row r="121" spans="1:33" ht="12.7" customHeight="1" x14ac:dyDescent="0.25">
      <c r="AA121" s="277"/>
    </row>
    <row r="122" spans="1:33" ht="12.1" x14ac:dyDescent="0.25">
      <c r="AA122" s="277"/>
    </row>
    <row r="123" spans="1:33" ht="12.1" x14ac:dyDescent="0.25">
      <c r="AA123" s="277"/>
    </row>
    <row r="124" spans="1:33" ht="12.1" x14ac:dyDescent="0.25">
      <c r="AA124" s="277"/>
    </row>
    <row r="125" spans="1:33" s="5" customFormat="1" ht="11.55" customHeight="1" x14ac:dyDescent="0.25">
      <c r="A125" s="73"/>
      <c r="B125" s="12"/>
      <c r="C125" s="10"/>
      <c r="D125" s="6"/>
      <c r="E125" s="6"/>
      <c r="F125" s="6"/>
      <c r="G125" s="6"/>
      <c r="H125" s="6"/>
      <c r="I125" s="6"/>
      <c r="J125" s="76"/>
      <c r="K125" s="6"/>
      <c r="L125" s="6"/>
      <c r="M125" s="6"/>
      <c r="N125" s="6"/>
      <c r="O125" s="6"/>
      <c r="P125" s="6"/>
      <c r="Q125" s="6"/>
      <c r="R125" s="6"/>
      <c r="S125" s="216"/>
      <c r="T125" s="232"/>
      <c r="U125" s="277"/>
      <c r="V125" s="216"/>
      <c r="W125" s="216"/>
      <c r="X125" s="216"/>
      <c r="Y125" s="216"/>
      <c r="Z125" s="277"/>
      <c r="AA125" s="277"/>
      <c r="AB125" s="216"/>
      <c r="AC125" s="216"/>
      <c r="AD125" s="216"/>
      <c r="AE125" s="216"/>
      <c r="AF125" s="216"/>
      <c r="AG125" s="216"/>
    </row>
    <row r="126" spans="1:33" s="5" customFormat="1" ht="11.55" customHeight="1" x14ac:dyDescent="0.25">
      <c r="A126" s="73"/>
      <c r="B126" s="12"/>
      <c r="C126" s="10"/>
      <c r="D126" s="6"/>
      <c r="E126" s="6"/>
      <c r="F126" s="6"/>
      <c r="G126" s="6"/>
      <c r="H126" s="6"/>
      <c r="I126" s="6"/>
      <c r="J126" s="76"/>
      <c r="K126" s="6"/>
      <c r="L126" s="6"/>
      <c r="M126" s="6"/>
      <c r="N126" s="6"/>
      <c r="O126" s="6"/>
      <c r="P126" s="6"/>
      <c r="Q126" s="6"/>
      <c r="R126" s="6"/>
      <c r="S126" s="216"/>
      <c r="T126" s="232"/>
      <c r="U126" s="277"/>
      <c r="V126" s="216"/>
      <c r="W126" s="216"/>
      <c r="X126" s="216"/>
      <c r="Y126" s="216"/>
      <c r="Z126" s="277"/>
      <c r="AA126" s="277"/>
      <c r="AB126" s="216"/>
      <c r="AC126" s="216"/>
      <c r="AD126" s="216"/>
      <c r="AE126" s="216"/>
      <c r="AF126" s="216"/>
      <c r="AG126" s="216"/>
    </row>
    <row r="127" spans="1:33" s="5" customFormat="1" ht="11.55" customHeight="1" x14ac:dyDescent="0.25">
      <c r="A127" s="73"/>
      <c r="B127" s="12"/>
      <c r="C127" s="10"/>
      <c r="D127" s="6"/>
      <c r="E127" s="6"/>
      <c r="F127" s="6"/>
      <c r="G127" s="6"/>
      <c r="H127" s="6"/>
      <c r="I127" s="6"/>
      <c r="J127" s="76"/>
      <c r="K127" s="6"/>
      <c r="L127" s="6"/>
      <c r="M127" s="6"/>
      <c r="N127" s="6"/>
      <c r="O127" s="6"/>
      <c r="P127" s="6"/>
      <c r="Q127" s="6"/>
      <c r="R127" s="6"/>
      <c r="S127" s="216"/>
      <c r="T127" s="232"/>
      <c r="U127" s="277"/>
      <c r="V127" s="216"/>
      <c r="W127" s="216"/>
      <c r="X127" s="216"/>
      <c r="Y127" s="216"/>
      <c r="Z127" s="277"/>
      <c r="AA127" s="277"/>
      <c r="AB127" s="216"/>
      <c r="AC127" s="216"/>
      <c r="AD127" s="216"/>
      <c r="AE127" s="216"/>
      <c r="AF127" s="216"/>
      <c r="AG127" s="216"/>
    </row>
    <row r="128" spans="1:33" s="5" customFormat="1" ht="12.1" x14ac:dyDescent="0.25">
      <c r="A128" s="73"/>
      <c r="B128" s="12"/>
      <c r="C128" s="10"/>
      <c r="D128" s="6"/>
      <c r="E128" s="6"/>
      <c r="F128" s="6"/>
      <c r="G128" s="6"/>
      <c r="H128" s="6"/>
      <c r="I128" s="6"/>
      <c r="J128" s="76"/>
      <c r="K128" s="6"/>
      <c r="L128" s="6"/>
      <c r="M128" s="6"/>
      <c r="N128" s="6"/>
      <c r="O128" s="6"/>
      <c r="P128" s="6"/>
      <c r="Q128" s="6"/>
      <c r="R128" s="6"/>
      <c r="S128" s="216"/>
      <c r="T128" s="232"/>
      <c r="U128" s="277"/>
      <c r="V128" s="216"/>
      <c r="W128" s="216"/>
      <c r="X128" s="216"/>
      <c r="Y128" s="216"/>
      <c r="Z128" s="277"/>
      <c r="AA128" s="277"/>
      <c r="AB128" s="216"/>
      <c r="AC128" s="216"/>
      <c r="AD128" s="216"/>
      <c r="AE128" s="216"/>
      <c r="AF128" s="216"/>
      <c r="AG128" s="216"/>
    </row>
    <row r="129" spans="1:33" s="5" customFormat="1" ht="12.1" x14ac:dyDescent="0.25">
      <c r="A129" s="73"/>
      <c r="B129" s="12"/>
      <c r="C129" s="10"/>
      <c r="D129" s="6"/>
      <c r="E129" s="6"/>
      <c r="F129" s="6"/>
      <c r="G129" s="6"/>
      <c r="H129" s="6"/>
      <c r="I129" s="6"/>
      <c r="J129" s="76"/>
      <c r="K129" s="6"/>
      <c r="L129" s="6"/>
      <c r="M129" s="6"/>
      <c r="N129" s="6"/>
      <c r="O129" s="6"/>
      <c r="P129" s="6"/>
      <c r="Q129" s="6"/>
      <c r="R129" s="6"/>
      <c r="S129" s="216"/>
      <c r="T129" s="232"/>
      <c r="U129" s="277"/>
      <c r="V129" s="216"/>
      <c r="W129" s="216"/>
      <c r="X129" s="216"/>
      <c r="Y129" s="216"/>
      <c r="Z129" s="277"/>
      <c r="AA129" s="277"/>
      <c r="AB129" s="216"/>
      <c r="AC129" s="216"/>
      <c r="AD129" s="216"/>
      <c r="AE129" s="216"/>
      <c r="AF129" s="216"/>
      <c r="AG129" s="216"/>
    </row>
    <row r="130" spans="1:33" ht="11.55" customHeight="1" x14ac:dyDescent="0.25">
      <c r="AA130" s="277"/>
    </row>
    <row r="131" spans="1:33" ht="11.55" customHeight="1" x14ac:dyDescent="0.25">
      <c r="AA131" s="277"/>
    </row>
    <row r="132" spans="1:33" ht="11.55" customHeight="1" x14ac:dyDescent="0.25">
      <c r="AA132" s="277"/>
    </row>
    <row r="133" spans="1:33" ht="11.55" customHeight="1" x14ac:dyDescent="0.25">
      <c r="AA133" s="277"/>
      <c r="AC133" s="292"/>
    </row>
    <row r="134" spans="1:33" ht="11.55" customHeight="1" x14ac:dyDescent="0.25">
      <c r="AA134" s="277"/>
      <c r="AB134" s="292"/>
      <c r="AC134" s="292"/>
    </row>
    <row r="135" spans="1:33" s="8" customFormat="1" ht="11.55" customHeight="1" x14ac:dyDescent="0.25">
      <c r="A135" s="73"/>
      <c r="B135" s="12"/>
      <c r="C135" s="10"/>
      <c r="D135" s="6"/>
      <c r="E135" s="6"/>
      <c r="F135" s="6"/>
      <c r="G135" s="6"/>
      <c r="H135" s="6"/>
      <c r="I135" s="6"/>
      <c r="J135" s="76"/>
      <c r="K135" s="6"/>
      <c r="L135" s="6"/>
      <c r="M135" s="6"/>
      <c r="N135" s="6"/>
      <c r="O135" s="6"/>
      <c r="P135" s="6"/>
      <c r="Q135" s="6"/>
      <c r="R135" s="6"/>
      <c r="S135" s="216"/>
      <c r="T135" s="232"/>
      <c r="U135" s="277"/>
      <c r="V135" s="216"/>
      <c r="W135" s="216"/>
      <c r="X135" s="216"/>
      <c r="Y135" s="216"/>
      <c r="Z135" s="277"/>
      <c r="AA135" s="277"/>
      <c r="AB135" s="292"/>
      <c r="AC135" s="292"/>
      <c r="AD135" s="292"/>
      <c r="AE135" s="292"/>
      <c r="AF135" s="292"/>
      <c r="AG135" s="292"/>
    </row>
    <row r="136" spans="1:33" s="8" customFormat="1" ht="11.55" customHeight="1" x14ac:dyDescent="0.25">
      <c r="A136" s="73"/>
      <c r="B136" s="12"/>
      <c r="C136" s="10"/>
      <c r="D136" s="6"/>
      <c r="E136" s="6"/>
      <c r="F136" s="6"/>
      <c r="G136" s="6"/>
      <c r="H136" s="6"/>
      <c r="I136" s="6"/>
      <c r="J136" s="76"/>
      <c r="K136" s="6"/>
      <c r="L136" s="6"/>
      <c r="M136" s="6"/>
      <c r="N136" s="6"/>
      <c r="O136" s="6"/>
      <c r="P136" s="6"/>
      <c r="Q136" s="6"/>
      <c r="R136" s="6"/>
      <c r="S136" s="216"/>
      <c r="T136" s="295"/>
      <c r="U136" s="277"/>
      <c r="V136" s="216"/>
      <c r="W136" s="216"/>
      <c r="X136" s="216"/>
      <c r="Y136" s="216"/>
      <c r="Z136" s="277"/>
      <c r="AA136" s="277"/>
      <c r="AB136" s="292"/>
      <c r="AC136" s="292"/>
      <c r="AD136" s="292"/>
      <c r="AE136" s="292"/>
      <c r="AF136" s="292"/>
      <c r="AG136" s="292"/>
    </row>
    <row r="137" spans="1:33" s="8" customFormat="1" ht="11.55" customHeight="1" x14ac:dyDescent="0.25">
      <c r="A137" s="73"/>
      <c r="B137" s="12"/>
      <c r="C137" s="10"/>
      <c r="D137" s="6"/>
      <c r="E137" s="6"/>
      <c r="F137" s="6"/>
      <c r="G137" s="6"/>
      <c r="H137" s="6"/>
      <c r="I137" s="6"/>
      <c r="J137" s="76"/>
      <c r="K137" s="6"/>
      <c r="L137" s="6"/>
      <c r="M137" s="6"/>
      <c r="N137" s="6"/>
      <c r="O137" s="6"/>
      <c r="P137" s="6"/>
      <c r="Q137" s="6"/>
      <c r="R137" s="6"/>
      <c r="S137" s="216"/>
      <c r="T137" s="295"/>
      <c r="U137" s="277"/>
      <c r="V137" s="216"/>
      <c r="W137" s="216"/>
      <c r="X137" s="216"/>
      <c r="Y137" s="216"/>
      <c r="Z137" s="277"/>
      <c r="AA137" s="277"/>
      <c r="AB137" s="292"/>
      <c r="AC137" s="292"/>
      <c r="AD137" s="292"/>
      <c r="AE137" s="292"/>
      <c r="AF137" s="292"/>
      <c r="AG137" s="292"/>
    </row>
    <row r="138" spans="1:33" s="8" customFormat="1" ht="11.55" customHeight="1" x14ac:dyDescent="0.25">
      <c r="A138" s="73"/>
      <c r="B138" s="12"/>
      <c r="C138" s="10"/>
      <c r="D138" s="6"/>
      <c r="E138" s="6"/>
      <c r="F138" s="6"/>
      <c r="G138" s="6"/>
      <c r="H138" s="6"/>
      <c r="I138" s="6"/>
      <c r="J138" s="76"/>
      <c r="K138" s="6"/>
      <c r="L138" s="6"/>
      <c r="M138" s="6"/>
      <c r="N138" s="6"/>
      <c r="O138" s="6"/>
      <c r="P138" s="6"/>
      <c r="Q138" s="6"/>
      <c r="R138" s="6"/>
      <c r="S138" s="216"/>
      <c r="T138" s="295"/>
      <c r="U138" s="277"/>
      <c r="V138" s="216"/>
      <c r="W138" s="216"/>
      <c r="X138" s="216"/>
      <c r="Y138" s="216"/>
      <c r="Z138" s="277"/>
      <c r="AA138" s="277"/>
      <c r="AB138" s="292"/>
      <c r="AC138" s="292"/>
      <c r="AD138" s="292"/>
      <c r="AE138" s="292"/>
      <c r="AF138" s="292"/>
      <c r="AG138" s="292"/>
    </row>
    <row r="139" spans="1:33" s="8" customFormat="1" ht="11.55" customHeight="1" x14ac:dyDescent="0.25">
      <c r="A139" s="73"/>
      <c r="B139" s="12"/>
      <c r="C139" s="10"/>
      <c r="D139" s="6"/>
      <c r="E139" s="6"/>
      <c r="F139" s="6"/>
      <c r="G139" s="6"/>
      <c r="H139" s="6"/>
      <c r="I139" s="6"/>
      <c r="J139" s="76"/>
      <c r="K139" s="6"/>
      <c r="L139" s="6"/>
      <c r="M139" s="6"/>
      <c r="N139" s="6"/>
      <c r="O139" s="6"/>
      <c r="P139" s="6"/>
      <c r="Q139" s="6"/>
      <c r="R139" s="6"/>
      <c r="S139" s="216"/>
      <c r="T139" s="292"/>
      <c r="U139" s="277"/>
      <c r="V139" s="216"/>
      <c r="W139" s="216"/>
      <c r="X139" s="216"/>
      <c r="Y139" s="216"/>
      <c r="Z139" s="277"/>
      <c r="AA139" s="277"/>
      <c r="AB139" s="292"/>
      <c r="AC139" s="292"/>
      <c r="AD139" s="292"/>
      <c r="AE139" s="292"/>
      <c r="AF139" s="292"/>
      <c r="AG139" s="292"/>
    </row>
    <row r="140" spans="1:33" s="8" customFormat="1" ht="11.55" customHeight="1" x14ac:dyDescent="0.25">
      <c r="A140" s="73"/>
      <c r="B140" s="12"/>
      <c r="C140" s="10"/>
      <c r="D140" s="6"/>
      <c r="E140" s="6"/>
      <c r="F140" s="6"/>
      <c r="G140" s="6"/>
      <c r="H140" s="6"/>
      <c r="I140" s="6"/>
      <c r="J140" s="76"/>
      <c r="K140" s="6"/>
      <c r="L140" s="6"/>
      <c r="M140" s="6"/>
      <c r="N140" s="6"/>
      <c r="O140" s="6"/>
      <c r="P140" s="6"/>
      <c r="Q140" s="6"/>
      <c r="R140" s="6"/>
      <c r="S140" s="216"/>
      <c r="T140" s="295"/>
      <c r="U140" s="277"/>
      <c r="V140" s="216"/>
      <c r="W140" s="216"/>
      <c r="X140" s="216"/>
      <c r="Y140" s="216"/>
      <c r="Z140" s="277"/>
      <c r="AA140" s="277"/>
      <c r="AB140" s="292"/>
      <c r="AC140" s="292"/>
      <c r="AD140" s="292"/>
      <c r="AE140" s="292"/>
      <c r="AF140" s="292"/>
      <c r="AG140" s="292"/>
    </row>
    <row r="141" spans="1:33" s="8" customFormat="1" ht="11.55" customHeight="1" x14ac:dyDescent="0.25">
      <c r="A141" s="73"/>
      <c r="B141" s="12"/>
      <c r="C141" s="10"/>
      <c r="D141" s="6"/>
      <c r="E141" s="6"/>
      <c r="F141" s="6"/>
      <c r="G141" s="6"/>
      <c r="H141" s="6"/>
      <c r="I141" s="6"/>
      <c r="J141" s="76"/>
      <c r="K141" s="6"/>
      <c r="L141" s="6"/>
      <c r="M141" s="6"/>
      <c r="N141" s="6"/>
      <c r="O141" s="6"/>
      <c r="P141" s="6"/>
      <c r="Q141" s="6"/>
      <c r="R141" s="6"/>
      <c r="S141" s="216"/>
      <c r="T141" s="295"/>
      <c r="U141" s="277"/>
      <c r="V141" s="216"/>
      <c r="W141" s="216"/>
      <c r="X141" s="216"/>
      <c r="Y141" s="216"/>
      <c r="Z141" s="277"/>
      <c r="AA141" s="277"/>
      <c r="AB141" s="292"/>
      <c r="AC141" s="292"/>
      <c r="AD141" s="292"/>
      <c r="AE141" s="292"/>
      <c r="AF141" s="292"/>
      <c r="AG141" s="292"/>
    </row>
    <row r="142" spans="1:33" s="8" customFormat="1" ht="11.55" customHeight="1" x14ac:dyDescent="0.25">
      <c r="A142" s="73"/>
      <c r="B142" s="12"/>
      <c r="C142" s="10"/>
      <c r="D142" s="6"/>
      <c r="E142" s="6"/>
      <c r="F142" s="6"/>
      <c r="G142" s="6"/>
      <c r="H142" s="6"/>
      <c r="I142" s="6"/>
      <c r="J142" s="76"/>
      <c r="K142" s="6"/>
      <c r="L142" s="6"/>
      <c r="M142" s="6"/>
      <c r="N142" s="6"/>
      <c r="O142" s="6"/>
      <c r="P142" s="6"/>
      <c r="Q142" s="6"/>
      <c r="R142" s="6"/>
      <c r="S142" s="216"/>
      <c r="T142" s="295"/>
      <c r="U142" s="277"/>
      <c r="V142" s="216"/>
      <c r="W142" s="216"/>
      <c r="X142" s="216"/>
      <c r="Y142" s="216"/>
      <c r="Z142" s="277"/>
      <c r="AA142" s="277"/>
      <c r="AB142" s="292"/>
      <c r="AC142" s="216"/>
      <c r="AD142" s="292"/>
      <c r="AE142" s="292"/>
      <c r="AF142" s="292"/>
      <c r="AG142" s="292"/>
    </row>
    <row r="143" spans="1:33" s="8" customFormat="1" ht="11.55" customHeight="1" x14ac:dyDescent="0.25">
      <c r="A143" s="73"/>
      <c r="B143" s="12"/>
      <c r="C143" s="10"/>
      <c r="D143" s="6"/>
      <c r="E143" s="6"/>
      <c r="F143" s="6"/>
      <c r="G143" s="6"/>
      <c r="H143" s="6"/>
      <c r="I143" s="6"/>
      <c r="J143" s="76"/>
      <c r="K143" s="6"/>
      <c r="L143" s="6"/>
      <c r="M143" s="6"/>
      <c r="N143" s="6"/>
      <c r="O143" s="6"/>
      <c r="P143" s="6"/>
      <c r="Q143" s="6"/>
      <c r="R143" s="6"/>
      <c r="S143" s="216"/>
      <c r="T143" s="295"/>
      <c r="U143" s="277"/>
      <c r="V143" s="216"/>
      <c r="W143" s="216"/>
      <c r="X143" s="216"/>
      <c r="Y143" s="216"/>
      <c r="Z143" s="277"/>
      <c r="AA143" s="277"/>
      <c r="AB143" s="216"/>
      <c r="AC143" s="216"/>
      <c r="AD143" s="292"/>
      <c r="AE143" s="292"/>
      <c r="AF143" s="292"/>
      <c r="AG143" s="292"/>
    </row>
    <row r="144" spans="1:33" s="5" customFormat="1" ht="11.55" customHeight="1" x14ac:dyDescent="0.25">
      <c r="A144" s="73"/>
      <c r="B144" s="12"/>
      <c r="C144" s="10"/>
      <c r="D144" s="6"/>
      <c r="E144" s="6"/>
      <c r="F144" s="6"/>
      <c r="G144" s="6"/>
      <c r="H144" s="6"/>
      <c r="I144" s="6"/>
      <c r="J144" s="76"/>
      <c r="K144" s="6"/>
      <c r="L144" s="6"/>
      <c r="M144" s="6"/>
      <c r="N144" s="6"/>
      <c r="O144" s="6"/>
      <c r="P144" s="6"/>
      <c r="Q144" s="6"/>
      <c r="R144" s="6"/>
      <c r="S144" s="216"/>
      <c r="T144" s="292"/>
      <c r="U144" s="277"/>
      <c r="V144" s="216"/>
      <c r="W144" s="216"/>
      <c r="X144" s="216"/>
      <c r="Y144" s="216"/>
      <c r="Z144" s="277"/>
      <c r="AA144" s="277"/>
      <c r="AB144" s="216"/>
      <c r="AC144" s="260"/>
      <c r="AD144" s="216"/>
      <c r="AE144" s="216"/>
      <c r="AF144" s="216"/>
      <c r="AG144" s="216"/>
    </row>
    <row r="145" spans="1:33" s="5" customFormat="1" ht="11.55" customHeight="1" x14ac:dyDescent="0.25">
      <c r="A145" s="73"/>
      <c r="B145" s="12"/>
      <c r="C145" s="10"/>
      <c r="D145" s="6"/>
      <c r="E145" s="6"/>
      <c r="F145" s="6"/>
      <c r="G145" s="6"/>
      <c r="H145" s="6"/>
      <c r="I145" s="6"/>
      <c r="J145" s="76"/>
      <c r="K145" s="6"/>
      <c r="L145" s="6"/>
      <c r="M145" s="6"/>
      <c r="N145" s="6"/>
      <c r="O145" s="6"/>
      <c r="P145" s="6"/>
      <c r="Q145" s="6"/>
      <c r="R145" s="6"/>
      <c r="S145" s="216"/>
      <c r="T145" s="232"/>
      <c r="U145" s="277"/>
      <c r="V145" s="216"/>
      <c r="W145" s="216"/>
      <c r="X145" s="216"/>
      <c r="Y145" s="216"/>
      <c r="Z145" s="277"/>
      <c r="AA145" s="277"/>
      <c r="AB145" s="260"/>
      <c r="AC145" s="260"/>
      <c r="AD145" s="216"/>
      <c r="AE145" s="216"/>
      <c r="AF145" s="216"/>
      <c r="AG145" s="216"/>
    </row>
    <row r="146" spans="1:33" s="56" customFormat="1" ht="11.55" customHeight="1" x14ac:dyDescent="0.25">
      <c r="A146" s="73"/>
      <c r="B146" s="12"/>
      <c r="C146" s="10"/>
      <c r="D146" s="6"/>
      <c r="E146" s="6"/>
      <c r="F146" s="6"/>
      <c r="G146" s="6"/>
      <c r="H146" s="6"/>
      <c r="I146" s="6"/>
      <c r="J146" s="76"/>
      <c r="K146" s="6"/>
      <c r="L146" s="6"/>
      <c r="M146" s="6"/>
      <c r="N146" s="6"/>
      <c r="O146" s="6"/>
      <c r="P146" s="6"/>
      <c r="Q146" s="6"/>
      <c r="R146" s="6"/>
      <c r="S146" s="216"/>
      <c r="T146" s="216"/>
      <c r="U146" s="277"/>
      <c r="V146" s="216"/>
      <c r="W146" s="216"/>
      <c r="X146" s="216"/>
      <c r="Y146" s="216"/>
      <c r="Z146" s="277"/>
      <c r="AA146" s="277"/>
      <c r="AB146" s="260"/>
      <c r="AC146" s="260"/>
      <c r="AD146" s="260"/>
      <c r="AE146" s="260"/>
      <c r="AF146" s="260"/>
      <c r="AG146" s="260"/>
    </row>
    <row r="147" spans="1:33" s="56" customFormat="1" ht="11.55" customHeight="1" x14ac:dyDescent="0.25">
      <c r="A147" s="73"/>
      <c r="B147" s="12"/>
      <c r="C147" s="10"/>
      <c r="D147" s="6"/>
      <c r="E147" s="6"/>
      <c r="F147" s="6"/>
      <c r="G147" s="6"/>
      <c r="H147" s="6"/>
      <c r="I147" s="6"/>
      <c r="J147" s="76"/>
      <c r="K147" s="6"/>
      <c r="L147" s="6"/>
      <c r="M147" s="6"/>
      <c r="N147" s="6"/>
      <c r="O147" s="6"/>
      <c r="P147" s="6"/>
      <c r="Q147" s="6"/>
      <c r="R147" s="6"/>
      <c r="S147" s="216"/>
      <c r="T147" s="260"/>
      <c r="U147" s="277"/>
      <c r="V147" s="216"/>
      <c r="W147" s="216"/>
      <c r="X147" s="216"/>
      <c r="Y147" s="216"/>
      <c r="Z147" s="277"/>
      <c r="AA147" s="277"/>
      <c r="AB147" s="260"/>
      <c r="AC147" s="216"/>
      <c r="AD147" s="260"/>
      <c r="AE147" s="260"/>
      <c r="AF147" s="260"/>
      <c r="AG147" s="260"/>
    </row>
    <row r="148" spans="1:33" s="56" customFormat="1" ht="11.55" customHeight="1" x14ac:dyDescent="0.25">
      <c r="A148" s="73"/>
      <c r="B148" s="12"/>
      <c r="C148" s="10"/>
      <c r="D148" s="6"/>
      <c r="E148" s="6"/>
      <c r="F148" s="6"/>
      <c r="G148" s="6"/>
      <c r="H148" s="6"/>
      <c r="I148" s="6"/>
      <c r="J148" s="76"/>
      <c r="K148" s="6"/>
      <c r="L148" s="6"/>
      <c r="M148" s="6"/>
      <c r="N148" s="6"/>
      <c r="O148" s="6"/>
      <c r="P148" s="6"/>
      <c r="Q148" s="6"/>
      <c r="R148" s="6"/>
      <c r="S148" s="216"/>
      <c r="T148" s="285"/>
      <c r="U148" s="277"/>
      <c r="V148" s="216"/>
      <c r="W148" s="216"/>
      <c r="X148" s="216"/>
      <c r="Y148" s="216"/>
      <c r="Z148" s="277"/>
      <c r="AA148" s="277"/>
      <c r="AB148" s="216"/>
      <c r="AC148" s="216"/>
      <c r="AD148" s="260"/>
      <c r="AE148" s="260"/>
      <c r="AF148" s="260"/>
      <c r="AG148" s="260"/>
    </row>
    <row r="149" spans="1:33" ht="11.55" customHeight="1" x14ac:dyDescent="0.25">
      <c r="T149" s="285"/>
      <c r="AA149" s="277"/>
      <c r="AC149" s="234"/>
    </row>
    <row r="150" spans="1:33" ht="11.55" customHeight="1" x14ac:dyDescent="0.25">
      <c r="AA150" s="277"/>
      <c r="AB150" s="234"/>
    </row>
    <row r="151" spans="1:33" s="73" customFormat="1" ht="11.55" customHeight="1" x14ac:dyDescent="0.25">
      <c r="B151" s="12"/>
      <c r="C151" s="10"/>
      <c r="D151" s="6"/>
      <c r="E151" s="6"/>
      <c r="F151" s="6"/>
      <c r="G151" s="6"/>
      <c r="H151" s="6"/>
      <c r="I151" s="6"/>
      <c r="J151" s="76"/>
      <c r="K151" s="6"/>
      <c r="L151" s="6"/>
      <c r="M151" s="6"/>
      <c r="N151" s="6"/>
      <c r="O151" s="6"/>
      <c r="P151" s="6"/>
      <c r="Q151" s="6"/>
      <c r="R151" s="6"/>
      <c r="S151" s="216"/>
      <c r="T151" s="232"/>
      <c r="U151" s="277"/>
      <c r="V151" s="216"/>
      <c r="W151" s="216"/>
      <c r="X151" s="216"/>
      <c r="Y151" s="216"/>
      <c r="Z151" s="277"/>
      <c r="AA151" s="277"/>
      <c r="AB151" s="216"/>
      <c r="AC151" s="216"/>
      <c r="AD151" s="234"/>
      <c r="AE151" s="234"/>
      <c r="AF151" s="234"/>
      <c r="AG151" s="234"/>
    </row>
    <row r="152" spans="1:33" ht="11.55" customHeight="1" x14ac:dyDescent="0.25">
      <c r="AA152" s="277"/>
    </row>
    <row r="153" spans="1:33" ht="11.55" customHeight="1" x14ac:dyDescent="0.25">
      <c r="AA153" s="277"/>
    </row>
    <row r="154" spans="1:33" ht="11.55" customHeight="1" x14ac:dyDescent="0.25">
      <c r="AA154" s="277"/>
    </row>
    <row r="155" spans="1:33" ht="11.55" customHeight="1" x14ac:dyDescent="0.25">
      <c r="AA155" s="277"/>
    </row>
    <row r="156" spans="1:33" ht="11.55" customHeight="1" x14ac:dyDescent="0.25">
      <c r="AA156" s="277"/>
    </row>
    <row r="157" spans="1:33" ht="11.55" customHeight="1" x14ac:dyDescent="0.25">
      <c r="AA157" s="277"/>
    </row>
    <row r="158" spans="1:33" ht="11.55" customHeight="1" x14ac:dyDescent="0.25">
      <c r="AA158" s="277"/>
    </row>
    <row r="159" spans="1:33" ht="11.55" customHeight="1" x14ac:dyDescent="0.25">
      <c r="AA159" s="277"/>
    </row>
    <row r="160" spans="1:33" ht="11.55" customHeight="1" x14ac:dyDescent="0.25">
      <c r="AA160" s="277"/>
    </row>
    <row r="161" spans="27:27" ht="11.55" customHeight="1" x14ac:dyDescent="0.25">
      <c r="AA161" s="277"/>
    </row>
    <row r="162" spans="27:27" ht="11.55" customHeight="1" x14ac:dyDescent="0.25">
      <c r="AA162" s="277"/>
    </row>
    <row r="163" spans="27:27" ht="11.55" customHeight="1" x14ac:dyDescent="0.25"/>
    <row r="164" spans="27:27" ht="11.55" customHeight="1" x14ac:dyDescent="0.25"/>
    <row r="165" spans="27:27" ht="11.55" customHeight="1" x14ac:dyDescent="0.25"/>
    <row r="166" spans="27:27" ht="11.55" customHeight="1" x14ac:dyDescent="0.25"/>
    <row r="167" spans="27:27" ht="11.55" customHeight="1" x14ac:dyDescent="0.25"/>
    <row r="168" spans="27:27" ht="11.55" customHeight="1" x14ac:dyDescent="0.25"/>
    <row r="169" spans="27:27" ht="11.55" customHeight="1" x14ac:dyDescent="0.25"/>
    <row r="170" spans="27:27" ht="11.55" customHeight="1" x14ac:dyDescent="0.25"/>
    <row r="171" spans="27:27" ht="11.55" customHeight="1" x14ac:dyDescent="0.25"/>
    <row r="172" spans="27:27" ht="11.55" customHeight="1" x14ac:dyDescent="0.25"/>
    <row r="173" spans="27:27" ht="11.55" customHeight="1" x14ac:dyDescent="0.25"/>
    <row r="174" spans="27:27" ht="11.55" customHeight="1" x14ac:dyDescent="0.25"/>
    <row r="175" spans="27:27" ht="11.55" customHeight="1" x14ac:dyDescent="0.25"/>
    <row r="176" spans="27:27" ht="11.55" customHeight="1" x14ac:dyDescent="0.25"/>
    <row r="177" ht="11.55" customHeight="1" x14ac:dyDescent="0.25"/>
    <row r="178" ht="11.55" customHeight="1" x14ac:dyDescent="0.25"/>
    <row r="179" ht="11.55" customHeight="1" x14ac:dyDescent="0.25"/>
    <row r="180" ht="11.55" customHeight="1" x14ac:dyDescent="0.25"/>
    <row r="181" ht="11.55" customHeight="1" x14ac:dyDescent="0.25"/>
    <row r="182" ht="11.55" customHeight="1" x14ac:dyDescent="0.25"/>
    <row r="183" ht="11.55" customHeight="1" x14ac:dyDescent="0.25"/>
    <row r="184" ht="11.55" customHeight="1" x14ac:dyDescent="0.25"/>
    <row r="185" ht="11.55" customHeight="1" x14ac:dyDescent="0.25"/>
    <row r="186" ht="11.55" customHeight="1" x14ac:dyDescent="0.25"/>
    <row r="187" ht="11.55" customHeight="1" x14ac:dyDescent="0.25"/>
    <row r="188" ht="11.55" customHeight="1" x14ac:dyDescent="0.25"/>
    <row r="189" ht="11.55" customHeight="1" x14ac:dyDescent="0.25"/>
    <row r="190" ht="11.55" customHeight="1" x14ac:dyDescent="0.25"/>
    <row r="191" ht="11.55" customHeight="1" x14ac:dyDescent="0.25"/>
    <row r="192" ht="11.55" customHeight="1" x14ac:dyDescent="0.25"/>
    <row r="193" ht="11.55" customHeight="1" x14ac:dyDescent="0.25"/>
    <row r="194" ht="11.55" customHeight="1" x14ac:dyDescent="0.25"/>
    <row r="195" ht="11.55" customHeight="1" x14ac:dyDescent="0.25"/>
  </sheetData>
  <sheetProtection algorithmName="SHA-512" hashValue="0gfxauH/e6qpOWlKJIQ6az8oHR3VQpZEq56hIrRqJakB8nnnm/DSaSQ6BOXigVI4BQld0ddzRyJWqob9pxNpmw==" saltValue="a9x2TVVDUfSOJmcKOmy5Iw==" spinCount="100000" sheet="1" selectLockedCells="1"/>
  <mergeCells count="53">
    <mergeCell ref="C23:N23"/>
    <mergeCell ref="E90:J90"/>
    <mergeCell ref="N83:O83"/>
    <mergeCell ref="F83:I83"/>
    <mergeCell ref="N79:O79"/>
    <mergeCell ref="M81:P81"/>
    <mergeCell ref="C32:Q33"/>
    <mergeCell ref="E34:I34"/>
    <mergeCell ref="J34:K34"/>
    <mergeCell ref="M34:O34"/>
    <mergeCell ref="M80:O80"/>
    <mergeCell ref="C28:Q28"/>
    <mergeCell ref="G52:Q52"/>
    <mergeCell ref="F67:G67"/>
    <mergeCell ref="O67:P67"/>
    <mergeCell ref="O27:Q27"/>
    <mergeCell ref="H1:K1"/>
    <mergeCell ref="K4:L4"/>
    <mergeCell ref="A6:S6"/>
    <mergeCell ref="C7:Q8"/>
    <mergeCell ref="G21:H21"/>
    <mergeCell ref="Q21:R21"/>
    <mergeCell ref="L21:N21"/>
    <mergeCell ref="F11:J11"/>
    <mergeCell ref="G12:Q12"/>
    <mergeCell ref="L1:M1"/>
    <mergeCell ref="A2:S3"/>
    <mergeCell ref="A4:J4"/>
    <mergeCell ref="E13:G13"/>
    <mergeCell ref="A5:R5"/>
    <mergeCell ref="E87:M87"/>
    <mergeCell ref="E88:Q88"/>
    <mergeCell ref="C15:M15"/>
    <mergeCell ref="N15:O15"/>
    <mergeCell ref="J82:M82"/>
    <mergeCell ref="C87:D92"/>
    <mergeCell ref="N82:O82"/>
    <mergeCell ref="F82:I82"/>
    <mergeCell ref="O23:Q23"/>
    <mergeCell ref="I26:K26"/>
    <mergeCell ref="I25:K25"/>
    <mergeCell ref="L22:N22"/>
    <mergeCell ref="H22:J22"/>
    <mergeCell ref="H27:L27"/>
    <mergeCell ref="E89:Q89"/>
    <mergeCell ref="I67:J67"/>
    <mergeCell ref="C98:D101"/>
    <mergeCell ref="K101:L101"/>
    <mergeCell ref="C95:D95"/>
    <mergeCell ref="K90:Q90"/>
    <mergeCell ref="O95:Q95"/>
    <mergeCell ref="E95:L95"/>
    <mergeCell ref="E91:Q92"/>
  </mergeCells>
  <phoneticPr fontId="0" type="noConversion"/>
  <conditionalFormatting sqref="C23 O23">
    <cfRule type="cellIs" dxfId="17" priority="1468" operator="equal">
      <formula>$T$26</formula>
    </cfRule>
  </conditionalFormatting>
  <conditionalFormatting sqref="C98">
    <cfRule type="cellIs" dxfId="16" priority="597" operator="equal">
      <formula>$T$132</formula>
    </cfRule>
  </conditionalFormatting>
  <conditionalFormatting sqref="C28:Q28">
    <cfRule type="cellIs" dxfId="15" priority="1473" operator="equal">
      <formula>$AB$23</formula>
    </cfRule>
    <cfRule type="cellIs" dxfId="14" priority="1474" operator="equal">
      <formula>$T$27</formula>
    </cfRule>
    <cfRule type="cellIs" dxfId="13" priority="1475" operator="equal">
      <formula>$T$29</formula>
    </cfRule>
  </conditionalFormatting>
  <conditionalFormatting sqref="H22 M24:N24 L31 L32:N35 L36 L51:N51 L53:N53">
    <cfRule type="cellIs" dxfId="12" priority="1439" operator="equal">
      <formula>$AB$13</formula>
    </cfRule>
  </conditionalFormatting>
  <conditionalFormatting sqref="H26 C28:Q28">
    <cfRule type="cellIs" dxfId="11" priority="1449" operator="equal">
      <formula>$AB$23</formula>
    </cfRule>
    <cfRule type="cellIs" dxfId="10" priority="1451" operator="equal">
      <formula>$AB$23</formula>
    </cfRule>
  </conditionalFormatting>
  <conditionalFormatting sqref="H26">
    <cfRule type="cellIs" dxfId="9" priority="1448" operator="equal">
      <formula>$AB$23</formula>
    </cfRule>
  </conditionalFormatting>
  <conditionalFormatting sqref="H31:J36">
    <cfRule type="cellIs" dxfId="8" priority="1444" operator="equal">
      <formula>$AB$13</formula>
    </cfRule>
    <cfRule type="cellIs" dxfId="7" priority="1445" operator="equal">
      <formula>#REF!</formula>
    </cfRule>
  </conditionalFormatting>
  <conditionalFormatting sqref="L22:N22 I26:K26">
    <cfRule type="cellIs" dxfId="6" priority="1456" operator="equal">
      <formula>$AB$13</formula>
    </cfRule>
    <cfRule type="cellIs" dxfId="5" priority="1457" operator="equal">
      <formula>$AB$23</formula>
    </cfRule>
  </conditionalFormatting>
  <conditionalFormatting sqref="M56:N56">
    <cfRule type="cellIs" dxfId="4" priority="1" operator="equal">
      <formula>$AB$13</formula>
    </cfRule>
  </conditionalFormatting>
  <conditionalFormatting sqref="O23:Q23">
    <cfRule type="cellIs" dxfId="3" priority="1470" operator="equal">
      <formula>$T$33</formula>
    </cfRule>
    <cfRule type="cellIs" dxfId="2" priority="1471" operator="equal">
      <formula>$T$32</formula>
    </cfRule>
  </conditionalFormatting>
  <conditionalFormatting sqref="O27:Q27">
    <cfRule type="cellIs" dxfId="1" priority="1472" operator="equal">
      <formula>$T$35</formula>
    </cfRule>
  </conditionalFormatting>
  <conditionalFormatting sqref="Q21">
    <cfRule type="cellIs" dxfId="0" priority="1467" operator="equal">
      <formula>$AD$13</formula>
    </cfRule>
  </conditionalFormatting>
  <dataValidations xWindow="157" yWindow="585" count="8">
    <dataValidation type="list" allowBlank="1" showInputMessage="1" showErrorMessage="1" sqref="L1:M1" xr:uid="{AAB6477E-BF5E-4128-A1A9-085DE734E5C6}">
      <formula1>$T$1:$T$4</formula1>
    </dataValidation>
    <dataValidation type="list" allowBlank="1" showInputMessage="1" showErrorMessage="1" sqref="L21:N21" xr:uid="{6EAA0FF6-6D22-4FFD-9203-C85124683408}">
      <formula1>$V$1:$V$7</formula1>
    </dataValidation>
    <dataValidation type="list" allowBlank="1" showInputMessage="1" showErrorMessage="1" sqref="M37 M47 M73 M71 M75 M63 M61 M59 M57 M45 M43 M41 M39" xr:uid="{F30D47EC-BE2C-4D51-B4CA-CC46EE1D0083}">
      <formula1>$Z$2:$Z$52</formula1>
    </dataValidation>
    <dataValidation type="list" allowBlank="1" showInputMessage="1" showErrorMessage="1" sqref="I21" xr:uid="{9D5EA912-CADD-40D6-9C8C-2F57B100821E}">
      <formula1>$Y$1:$Y$113</formula1>
    </dataValidation>
    <dataValidation type="list" allowBlank="1" showInputMessage="1" showErrorMessage="1" sqref="M66" xr:uid="{7CC17A81-D145-4B2C-995A-1672182A96B1}">
      <formula1>#REF!</formula1>
    </dataValidation>
    <dataValidation type="list" allowBlank="1" showInputMessage="1" showErrorMessage="1" sqref="N15:O15" xr:uid="{75429C91-2585-4F2A-BE97-CEC41F000CEB}">
      <formula1>$AB$3:$AB$5</formula1>
    </dataValidation>
    <dataValidation type="list" allowBlank="1" showInputMessage="1" showErrorMessage="1" sqref="M65" xr:uid="{9A695DED-67FC-4B9A-B5D6-63426584ACC0}">
      <formula1>$V$25:$V$30</formula1>
    </dataValidation>
    <dataValidation type="list" allowBlank="1" showInputMessage="1" showErrorMessage="1" sqref="I25:K25" xr:uid="{82833556-5299-4C5F-AA72-41464B87FC9D}">
      <formula1>$AC$19:$AC$25</formula1>
    </dataValidation>
  </dataValidations>
  <hyperlinks>
    <hyperlink ref="K101" r:id="rId1" xr:uid="{E54F1FC6-C97F-48A3-92E9-8A14E7F3BF7D}"/>
    <hyperlink ref="G21" location="Stand!F2" display="Stand!F2" xr:uid="{8F51588C-A62F-46C9-883C-832911CAB3FA}"/>
    <hyperlink ref="G21:H21" location="Stand!G2" display="Stand FIL?" xr:uid="{31073AB9-4711-40BD-8AF2-F7A3AA7CE954}"/>
    <hyperlink ref="K90" r:id="rId2" display="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xr:uid="{E383D76F-1629-4247-9B31-3A8F5A8472C7}"/>
    <hyperlink ref="M34" r:id="rId3" xr:uid="{A5FEDF26-5138-4F34-9E70-1E207AA8DD09}"/>
  </hyperlinks>
  <printOptions horizontalCentered="1" verticalCentered="1"/>
  <pageMargins left="0.19685039370078741" right="0.19685039370078741" top="0.19685039370078741" bottom="0.19685039370078741" header="0" footer="0"/>
  <pageSetup orientation="portrait" r:id="rId4"/>
  <rowBreaks count="1" manualBreakCount="1">
    <brk id="50" max="18"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588FE-DACA-4949-8F89-435EDCC504C2}">
  <sheetPr codeName="Folha1">
    <tabColor theme="9" tint="0.59999389629810485"/>
  </sheetPr>
  <dimension ref="A1:O158"/>
  <sheetViews>
    <sheetView showGridLines="0" topLeftCell="A34" zoomScaleNormal="100" workbookViewId="0">
      <selection activeCell="AD1" sqref="AD1:AD1048576"/>
    </sheetView>
  </sheetViews>
  <sheetFormatPr defaultColWidth="9.109375" defaultRowHeight="11.95" customHeight="1" x14ac:dyDescent="0.25"/>
  <cols>
    <col min="1" max="1" width="3.5546875" style="38" customWidth="1"/>
    <col min="2" max="2" width="2.33203125" style="38" bestFit="1" customWidth="1"/>
    <col min="3" max="3" width="10.6640625" style="24" customWidth="1"/>
    <col min="4" max="4" width="3" style="24" customWidth="1"/>
    <col min="5" max="5" width="4.33203125" style="24" customWidth="1"/>
    <col min="6" max="6" width="5.33203125" style="24" customWidth="1"/>
    <col min="7" max="7" width="11.44140625" style="38" customWidth="1"/>
    <col min="8" max="8" width="3" style="38" customWidth="1"/>
    <col min="9" max="9" width="10" style="38" customWidth="1"/>
    <col min="10" max="10" width="8.6640625" style="24" customWidth="1"/>
    <col min="11" max="11" width="11.44140625" style="24" customWidth="1"/>
    <col min="12" max="12" width="11.44140625" style="38" customWidth="1"/>
    <col min="13" max="13" width="6.6640625" style="38" customWidth="1"/>
    <col min="14" max="14" width="6.33203125" style="38" customWidth="1"/>
    <col min="15" max="15" width="2.33203125" style="38" customWidth="1"/>
    <col min="16" max="16384" width="9.109375" style="38"/>
  </cols>
  <sheetData>
    <row r="1" spans="1:15" ht="11.95" customHeight="1" thickTop="1" x14ac:dyDescent="0.25">
      <c r="A1" s="33"/>
      <c r="B1" s="34"/>
      <c r="C1" s="34"/>
      <c r="D1" s="35"/>
      <c r="E1" s="35"/>
      <c r="F1" s="36"/>
      <c r="G1" s="36"/>
      <c r="H1" s="36"/>
      <c r="I1" s="36"/>
      <c r="J1" s="161"/>
      <c r="K1" s="161"/>
      <c r="L1" s="36"/>
      <c r="M1" s="36"/>
      <c r="N1" s="34"/>
      <c r="O1" s="37"/>
    </row>
    <row r="2" spans="1:15" ht="11.95" customHeight="1" x14ac:dyDescent="0.25">
      <c r="A2" s="41"/>
      <c r="B2" s="52"/>
      <c r="C2" s="52"/>
      <c r="D2" s="52"/>
      <c r="E2" s="52"/>
      <c r="G2" s="574" t="s">
        <v>69</v>
      </c>
      <c r="H2" s="574"/>
      <c r="I2" s="574"/>
      <c r="J2" s="574"/>
      <c r="K2" s="162"/>
      <c r="L2" s="52"/>
      <c r="M2" s="52"/>
      <c r="N2" s="52"/>
      <c r="O2" s="53"/>
    </row>
    <row r="3" spans="1:15" ht="11.95" customHeight="1" x14ac:dyDescent="0.25">
      <c r="A3" s="41"/>
      <c r="B3" s="52"/>
      <c r="C3" s="52"/>
      <c r="D3" s="52"/>
      <c r="E3" s="52"/>
      <c r="F3" s="52"/>
      <c r="G3" s="574"/>
      <c r="H3" s="574"/>
      <c r="I3" s="574"/>
      <c r="J3" s="574"/>
      <c r="K3" s="162"/>
      <c r="L3" s="206" t="s">
        <v>122</v>
      </c>
      <c r="M3" s="52"/>
      <c r="N3" s="52"/>
      <c r="O3" s="53"/>
    </row>
    <row r="4" spans="1:15" ht="11.95" customHeight="1" x14ac:dyDescent="0.25">
      <c r="A4" s="41"/>
      <c r="B4" s="42"/>
      <c r="C4" s="42"/>
      <c r="D4" s="42"/>
      <c r="E4" s="42"/>
      <c r="F4" s="42"/>
      <c r="G4" s="42"/>
      <c r="H4" s="42"/>
      <c r="I4" s="42"/>
      <c r="J4" s="163"/>
      <c r="K4" s="163"/>
      <c r="L4" s="42"/>
      <c r="M4" s="42"/>
      <c r="N4" s="42"/>
      <c r="O4" s="43"/>
    </row>
    <row r="5" spans="1:15" ht="11.95" customHeight="1" x14ac:dyDescent="0.25">
      <c r="A5" s="105"/>
      <c r="B5" s="106"/>
      <c r="C5" s="106"/>
      <c r="D5" s="106"/>
      <c r="E5" s="106"/>
      <c r="F5" s="106"/>
      <c r="G5" s="106"/>
      <c r="H5" s="106"/>
      <c r="I5" s="106"/>
      <c r="J5" s="164"/>
      <c r="K5" s="164"/>
      <c r="L5" s="106"/>
      <c r="M5" s="106"/>
      <c r="N5" s="106"/>
      <c r="O5" s="107"/>
    </row>
    <row r="6" spans="1:15" ht="11.95" customHeight="1" x14ac:dyDescent="0.25">
      <c r="A6" s="41"/>
      <c r="D6" s="29"/>
      <c r="E6" s="29"/>
      <c r="F6" s="29"/>
      <c r="G6" s="29"/>
      <c r="H6" s="29"/>
      <c r="I6" s="29"/>
      <c r="J6" s="29"/>
      <c r="K6" s="29"/>
      <c r="L6" s="29"/>
      <c r="M6" s="29"/>
      <c r="N6" s="42"/>
      <c r="O6" s="43"/>
    </row>
    <row r="7" spans="1:15" ht="11.95" customHeight="1" x14ac:dyDescent="0.25">
      <c r="A7" s="41"/>
      <c r="B7" s="125" t="s">
        <v>71</v>
      </c>
      <c r="C7" s="576" t="str">
        <f>'T2'!$A$53</f>
        <v>A redução ou a eliminação de elementos que constituam a estrutura do stand, não implicam uma redução de custos.
Todo o material utilizado no stand, é alugado, pelo que qualquer dano provocado, o expositor terá que assumir os custos.</v>
      </c>
      <c r="D7" s="576"/>
      <c r="E7" s="576"/>
      <c r="F7" s="576"/>
      <c r="G7" s="576"/>
      <c r="H7" s="576"/>
      <c r="I7" s="576"/>
      <c r="J7" s="576"/>
      <c r="K7" s="576"/>
      <c r="L7" s="576"/>
      <c r="M7" s="576"/>
      <c r="N7" s="42"/>
      <c r="O7" s="43"/>
    </row>
    <row r="8" spans="1:15" ht="11.95" customHeight="1" x14ac:dyDescent="0.25">
      <c r="A8" s="41"/>
      <c r="B8" s="125" t="s">
        <v>71</v>
      </c>
      <c r="C8" s="576"/>
      <c r="D8" s="576"/>
      <c r="E8" s="576"/>
      <c r="F8" s="576"/>
      <c r="G8" s="576"/>
      <c r="H8" s="576"/>
      <c r="I8" s="576"/>
      <c r="J8" s="576"/>
      <c r="K8" s="576"/>
      <c r="L8" s="576"/>
      <c r="M8" s="576"/>
      <c r="N8" s="42"/>
      <c r="O8" s="43"/>
    </row>
    <row r="9" spans="1:15" ht="11.95" customHeight="1" x14ac:dyDescent="0.25">
      <c r="A9" s="41"/>
      <c r="C9" s="79"/>
      <c r="D9" s="79"/>
      <c r="E9" s="79"/>
      <c r="F9" s="79"/>
      <c r="G9" s="79"/>
      <c r="H9" s="79"/>
      <c r="I9" s="79"/>
      <c r="J9" s="79"/>
      <c r="K9" s="79"/>
      <c r="L9" s="79"/>
      <c r="M9" s="79"/>
      <c r="N9" s="42"/>
      <c r="O9" s="43"/>
    </row>
    <row r="10" spans="1:15" ht="11.95" customHeight="1" x14ac:dyDescent="0.25">
      <c r="A10" s="41"/>
      <c r="C10" s="87"/>
      <c r="D10" s="87"/>
      <c r="E10" s="579" t="str">
        <f>Stand_R!$AB$18</f>
        <v>Projecto Especial FIL</v>
      </c>
      <c r="F10" s="579"/>
      <c r="G10" s="579"/>
      <c r="H10" s="580" t="str">
        <f>Stand_R!$AD$13</f>
        <v>(Sob Orçamento)</v>
      </c>
      <c r="I10" s="580"/>
      <c r="J10" s="87"/>
      <c r="K10" s="87"/>
      <c r="L10" s="87"/>
      <c r="M10" s="87"/>
      <c r="N10" s="42"/>
      <c r="O10" s="43"/>
    </row>
    <row r="11" spans="1:15" ht="11.95" customHeight="1" x14ac:dyDescent="0.25">
      <c r="A11" s="41"/>
      <c r="C11" s="575" t="str">
        <f>'T2'!$A$48</f>
        <v>Soluções especificas para a sua participação, desde o projecto à realização.
De acordo com os objectivos que visa atingir com a sua presença no evento, a FIL projecta um stand à sua imagem e conforme os seus requisitos de marketing e orçamento. Indique o seu interesse nesta opção e será brevemente contactado pelos nossos serviços.</v>
      </c>
      <c r="D11" s="575"/>
      <c r="E11" s="575"/>
      <c r="F11" s="575"/>
      <c r="G11" s="575"/>
      <c r="H11" s="575"/>
      <c r="I11" s="575"/>
      <c r="J11" s="575"/>
      <c r="K11" s="575"/>
      <c r="L11" s="575"/>
      <c r="M11" s="575"/>
      <c r="N11" s="42"/>
      <c r="O11" s="43"/>
    </row>
    <row r="12" spans="1:15" ht="11.95" customHeight="1" x14ac:dyDescent="0.25">
      <c r="A12" s="41"/>
      <c r="C12" s="575"/>
      <c r="D12" s="575"/>
      <c r="E12" s="575"/>
      <c r="F12" s="575"/>
      <c r="G12" s="575"/>
      <c r="H12" s="575"/>
      <c r="I12" s="575"/>
      <c r="J12" s="575"/>
      <c r="K12" s="575"/>
      <c r="L12" s="575"/>
      <c r="M12" s="575"/>
      <c r="N12" s="42"/>
      <c r="O12" s="43"/>
    </row>
    <row r="13" spans="1:15" ht="11.95" customHeight="1" x14ac:dyDescent="0.25">
      <c r="A13" s="41"/>
      <c r="C13" s="575"/>
      <c r="D13" s="575"/>
      <c r="E13" s="575"/>
      <c r="F13" s="575"/>
      <c r="G13" s="575"/>
      <c r="H13" s="575"/>
      <c r="I13" s="575"/>
      <c r="J13" s="575"/>
      <c r="K13" s="575"/>
      <c r="L13" s="575"/>
      <c r="M13" s="575"/>
      <c r="N13" s="42"/>
      <c r="O13" s="43"/>
    </row>
    <row r="14" spans="1:15" ht="11.95" customHeight="1" x14ac:dyDescent="0.25">
      <c r="A14" s="41"/>
      <c r="C14" s="79"/>
      <c r="D14" s="79"/>
      <c r="E14" s="79"/>
      <c r="F14" s="79"/>
      <c r="G14" s="79"/>
      <c r="H14" s="79"/>
      <c r="I14" s="79"/>
      <c r="J14" s="79"/>
      <c r="K14" s="79"/>
      <c r="L14" s="79"/>
      <c r="M14" s="79"/>
      <c r="N14" s="42"/>
      <c r="O14" s="43"/>
    </row>
    <row r="15" spans="1:15" s="31" customFormat="1" ht="11.95" customHeight="1" x14ac:dyDescent="0.25">
      <c r="A15" s="39"/>
      <c r="B15" s="83"/>
      <c r="C15" s="83"/>
      <c r="D15" s="83"/>
      <c r="E15" s="83"/>
      <c r="F15" s="83"/>
      <c r="G15" s="168" t="s">
        <v>70</v>
      </c>
      <c r="H15" s="83"/>
      <c r="I15" s="83"/>
      <c r="J15" s="114">
        <f>Stand_R!$U$10</f>
        <v>26.62</v>
      </c>
      <c r="K15" s="84" t="s">
        <v>252</v>
      </c>
      <c r="L15" s="83"/>
      <c r="M15" s="83"/>
      <c r="N15" s="83"/>
      <c r="O15" s="40"/>
    </row>
    <row r="16" spans="1:15" ht="11.95" customHeight="1" x14ac:dyDescent="0.25">
      <c r="A16" s="39"/>
      <c r="B16" s="44" t="s">
        <v>71</v>
      </c>
      <c r="C16" s="30" t="str">
        <f>'S1'!$A$9</f>
        <v>Estrutura:</v>
      </c>
      <c r="D16" s="38"/>
      <c r="F16" s="24" t="str">
        <f>'S1'!$E$1</f>
        <v>Paredes em painéis laminados a branco</v>
      </c>
      <c r="J16" s="165" t="s">
        <v>337</v>
      </c>
      <c r="K16" s="24" t="str">
        <f>'S1'!$C$36</f>
        <v>altura)</v>
      </c>
      <c r="O16" s="40"/>
    </row>
    <row r="17" spans="1:15" ht="11.95" customHeight="1" x14ac:dyDescent="0.25">
      <c r="A17" s="39"/>
      <c r="B17" s="133" t="s">
        <v>71</v>
      </c>
      <c r="C17" s="137" t="str">
        <f>'S1'!$A$14</f>
        <v>Pavimento:</v>
      </c>
      <c r="D17" s="135"/>
      <c r="E17" s="136"/>
      <c r="F17" s="136" t="str">
        <f>'S1'!$A$34</f>
        <v>Alcatifa cor Cinza</v>
      </c>
      <c r="G17" s="135"/>
      <c r="H17" s="135"/>
      <c r="I17" s="135"/>
      <c r="J17" s="136"/>
      <c r="K17" s="136"/>
      <c r="L17" s="135"/>
      <c r="O17" s="40"/>
    </row>
    <row r="18" spans="1:15" ht="11.95" customHeight="1" x14ac:dyDescent="0.25">
      <c r="A18" s="39"/>
      <c r="B18" s="44" t="s">
        <v>71</v>
      </c>
      <c r="C18" s="30" t="str">
        <f>'S1'!$A$19</f>
        <v>Electricidade:</v>
      </c>
      <c r="D18" s="131">
        <v>1</v>
      </c>
      <c r="E18" s="45" t="str">
        <f>'S1'!$A$4</f>
        <v>unid.</v>
      </c>
      <c r="F18" s="45" t="str">
        <f>'S1'!$E$16</f>
        <v>Quadro eléctrico monofásico até 10A com Tomada</v>
      </c>
      <c r="O18" s="40"/>
    </row>
    <row r="19" spans="1:15" ht="11.95" customHeight="1" x14ac:dyDescent="0.25">
      <c r="A19" s="39"/>
      <c r="B19" s="135"/>
      <c r="C19" s="136"/>
      <c r="D19" s="138">
        <v>1</v>
      </c>
      <c r="E19" s="139" t="str">
        <f>'S1'!$A$4</f>
        <v>unid.</v>
      </c>
      <c r="F19" s="136" t="str">
        <f>'S1'!$C$21</f>
        <v>Régua de Projectores por cada 9 m2</v>
      </c>
      <c r="G19" s="135"/>
      <c r="H19" s="135"/>
      <c r="I19" s="135"/>
      <c r="J19" s="136"/>
      <c r="K19" s="136"/>
      <c r="L19" s="135"/>
      <c r="O19" s="40"/>
    </row>
    <row r="20" spans="1:15" ht="11.95" customHeight="1" x14ac:dyDescent="0.25">
      <c r="A20" s="39"/>
      <c r="B20" s="44" t="s">
        <v>71</v>
      </c>
      <c r="C20" s="30" t="str">
        <f>'S1'!$A$24</f>
        <v>Mobiliário:</v>
      </c>
      <c r="D20" s="24" t="str">
        <f>'S1'!$C$1</f>
        <v xml:space="preserve">Até 18 m2: </v>
      </c>
      <c r="E20" s="38"/>
      <c r="F20" s="130">
        <v>1</v>
      </c>
      <c r="G20" s="24" t="str">
        <f>'S1'!$C$11</f>
        <v>Mesa</v>
      </c>
      <c r="H20" s="130">
        <v>2</v>
      </c>
      <c r="I20" s="24" t="str">
        <f>'S1'!$C$16</f>
        <v>Cadeiras</v>
      </c>
      <c r="O20" s="40"/>
    </row>
    <row r="21" spans="1:15" ht="11.95" customHeight="1" x14ac:dyDescent="0.25">
      <c r="A21" s="39"/>
      <c r="D21" s="577" t="s">
        <v>280</v>
      </c>
      <c r="E21" s="577"/>
      <c r="F21" s="130">
        <v>1</v>
      </c>
      <c r="G21" s="24" t="str">
        <f>'S1'!$C$11</f>
        <v>Mesa</v>
      </c>
      <c r="H21" s="130">
        <v>4</v>
      </c>
      <c r="I21" s="24" t="str">
        <f>'S1'!$C$16</f>
        <v>Cadeiras</v>
      </c>
      <c r="O21" s="40"/>
    </row>
    <row r="22" spans="1:15" ht="11.95" customHeight="1" x14ac:dyDescent="0.25">
      <c r="A22" s="39"/>
      <c r="D22" s="577" t="s">
        <v>281</v>
      </c>
      <c r="E22" s="577"/>
      <c r="F22" s="130">
        <v>2</v>
      </c>
      <c r="G22" s="24" t="str">
        <f>'S1'!$C$11</f>
        <v>Mesa</v>
      </c>
      <c r="H22" s="130">
        <v>6</v>
      </c>
      <c r="I22" s="24" t="str">
        <f>'S1'!$C$16</f>
        <v>Cadeiras</v>
      </c>
      <c r="O22" s="40"/>
    </row>
    <row r="23" spans="1:15" ht="11.95" customHeight="1" x14ac:dyDescent="0.25">
      <c r="A23" s="39"/>
      <c r="B23" s="135"/>
      <c r="C23" s="136"/>
      <c r="D23" s="136" t="str">
        <f>'S1'!$C$6</f>
        <v>Mais de 36 m2:  a analisar</v>
      </c>
      <c r="E23" s="136"/>
      <c r="F23" s="135"/>
      <c r="G23" s="135"/>
      <c r="H23" s="135"/>
      <c r="I23" s="135"/>
      <c r="J23" s="136"/>
      <c r="K23" s="136"/>
      <c r="L23" s="135"/>
      <c r="O23" s="40"/>
    </row>
    <row r="24" spans="1:15" ht="11.95" customHeight="1" x14ac:dyDescent="0.25">
      <c r="A24" s="39"/>
      <c r="B24" s="133" t="s">
        <v>71</v>
      </c>
      <c r="C24" s="134" t="str">
        <f>'S1'!$A$29</f>
        <v>Grafismo:</v>
      </c>
      <c r="D24" s="136" t="str">
        <f>'S1'!$G$36</f>
        <v>Lettering com identificação da Empresa com letra Arial Bold</v>
      </c>
      <c r="E24" s="136"/>
      <c r="F24" s="136"/>
      <c r="G24" s="135"/>
      <c r="H24" s="135"/>
      <c r="I24" s="135"/>
      <c r="J24" s="136"/>
      <c r="K24" s="167" t="s">
        <v>447</v>
      </c>
      <c r="L24" s="135"/>
      <c r="O24" s="40"/>
    </row>
    <row r="25" spans="1:15" ht="11.95" customHeight="1" x14ac:dyDescent="0.25">
      <c r="A25" s="39"/>
      <c r="B25" s="44"/>
      <c r="C25" s="30"/>
      <c r="O25" s="40"/>
    </row>
    <row r="26" spans="1:15" s="31" customFormat="1" ht="11.95" customHeight="1" x14ac:dyDescent="0.25">
      <c r="A26" s="39"/>
      <c r="B26" s="83"/>
      <c r="C26" s="83"/>
      <c r="D26" s="83"/>
      <c r="E26" s="83"/>
      <c r="F26" s="83"/>
      <c r="G26" s="168" t="s">
        <v>72</v>
      </c>
      <c r="H26" s="83"/>
      <c r="I26" s="83"/>
      <c r="J26" s="114">
        <f>Stand_R!$U$11</f>
        <v>35.700000000000003</v>
      </c>
      <c r="K26" s="84" t="s">
        <v>252</v>
      </c>
      <c r="L26" s="83"/>
      <c r="M26" s="83"/>
      <c r="N26" s="83"/>
      <c r="O26" s="40"/>
    </row>
    <row r="27" spans="1:15" ht="11.95" customHeight="1" x14ac:dyDescent="0.25">
      <c r="A27" s="39"/>
      <c r="B27" s="44" t="s">
        <v>71</v>
      </c>
      <c r="C27" s="30" t="str">
        <f>'S1'!$A$9</f>
        <v>Estrutura:</v>
      </c>
      <c r="D27" s="38"/>
      <c r="F27" s="24" t="str">
        <f>'S1'!$E$1</f>
        <v>Paredes em painéis laminados a branco</v>
      </c>
      <c r="J27" s="165" t="s">
        <v>337</v>
      </c>
      <c r="K27" s="24" t="str">
        <f>'S1'!$C$36</f>
        <v>altura)</v>
      </c>
      <c r="O27" s="40"/>
    </row>
    <row r="28" spans="1:15" ht="11.95" customHeight="1" x14ac:dyDescent="0.25">
      <c r="A28" s="39"/>
      <c r="D28" s="38"/>
      <c r="F28" s="24" t="str">
        <f>'S1'!$G$1</f>
        <v>Balcão curvo com 1 m de altura e prateleira interior na mesma estrutura do stand</v>
      </c>
      <c r="O28" s="40"/>
    </row>
    <row r="29" spans="1:15" ht="11.95" customHeight="1" x14ac:dyDescent="0.25">
      <c r="A29" s="39"/>
      <c r="B29" s="133" t="s">
        <v>71</v>
      </c>
      <c r="C29" s="137" t="str">
        <f>'S1'!$A$14</f>
        <v>Pavimento:</v>
      </c>
      <c r="D29" s="135"/>
      <c r="E29" s="136"/>
      <c r="F29" s="136" t="str">
        <f>'S1'!$A$34</f>
        <v>Alcatifa cor Cinza</v>
      </c>
      <c r="G29" s="135"/>
      <c r="H29" s="135"/>
      <c r="I29" s="135"/>
      <c r="J29" s="136"/>
      <c r="K29" s="136"/>
      <c r="L29" s="135"/>
      <c r="O29" s="40"/>
    </row>
    <row r="30" spans="1:15" ht="11.95" customHeight="1" x14ac:dyDescent="0.25">
      <c r="A30" s="39"/>
      <c r="B30" s="44" t="s">
        <v>71</v>
      </c>
      <c r="C30" s="30" t="str">
        <f>'S1'!$A$19</f>
        <v>Electricidade:</v>
      </c>
      <c r="D30" s="131">
        <v>1</v>
      </c>
      <c r="E30" s="45" t="str">
        <f>'S1'!$A$4</f>
        <v>unid.</v>
      </c>
      <c r="F30" s="45" t="str">
        <f>'S1'!$E$16</f>
        <v>Quadro eléctrico monofásico até 10A com Tomada</v>
      </c>
      <c r="O30" s="40"/>
    </row>
    <row r="31" spans="1:15" ht="11.95" customHeight="1" x14ac:dyDescent="0.25">
      <c r="A31" s="39"/>
      <c r="B31" s="135"/>
      <c r="C31" s="136"/>
      <c r="D31" s="138">
        <v>1</v>
      </c>
      <c r="E31" s="139" t="str">
        <f>'S1'!$A$4</f>
        <v>unid.</v>
      </c>
      <c r="F31" s="136" t="str">
        <f>'S1'!$C$21</f>
        <v>Régua de Projectores por cada 9 m2</v>
      </c>
      <c r="G31" s="135"/>
      <c r="H31" s="135"/>
      <c r="I31" s="141"/>
      <c r="J31" s="136"/>
      <c r="K31" s="136"/>
      <c r="L31" s="135"/>
      <c r="O31" s="40"/>
    </row>
    <row r="32" spans="1:15" ht="11.95" customHeight="1" x14ac:dyDescent="0.25">
      <c r="A32" s="39"/>
      <c r="B32" s="44" t="s">
        <v>71</v>
      </c>
      <c r="C32" s="30" t="str">
        <f>'S1'!$A$24</f>
        <v>Mobiliário:</v>
      </c>
      <c r="D32" s="24" t="str">
        <f>'S1'!$C$1</f>
        <v xml:space="preserve">Até 18 m2: </v>
      </c>
      <c r="F32" s="130">
        <v>1</v>
      </c>
      <c r="G32" s="24" t="str">
        <f>'S1'!$C$11</f>
        <v>Mesa</v>
      </c>
      <c r="H32" s="130">
        <v>2</v>
      </c>
      <c r="I32" s="24" t="str">
        <f>'S1'!$C$16</f>
        <v>Cadeiras</v>
      </c>
      <c r="O32" s="40"/>
    </row>
    <row r="33" spans="1:15" ht="11.95" customHeight="1" x14ac:dyDescent="0.25">
      <c r="A33" s="39"/>
      <c r="D33" s="577" t="s">
        <v>280</v>
      </c>
      <c r="E33" s="577"/>
      <c r="F33" s="130">
        <v>1</v>
      </c>
      <c r="G33" s="24" t="str">
        <f>'S1'!$C$11</f>
        <v>Mesa</v>
      </c>
      <c r="H33" s="130">
        <v>4</v>
      </c>
      <c r="I33" s="24" t="str">
        <f>'S1'!$C$16</f>
        <v>Cadeiras</v>
      </c>
      <c r="O33" s="40"/>
    </row>
    <row r="34" spans="1:15" ht="11.95" customHeight="1" x14ac:dyDescent="0.25">
      <c r="A34" s="39"/>
      <c r="D34" s="577" t="s">
        <v>281</v>
      </c>
      <c r="E34" s="577"/>
      <c r="F34" s="130">
        <v>2</v>
      </c>
      <c r="G34" s="24" t="str">
        <f>'S1'!$C$11</f>
        <v>Mesa</v>
      </c>
      <c r="H34" s="130">
        <v>8</v>
      </c>
      <c r="I34" s="24" t="str">
        <f>'S1'!$C$16</f>
        <v>Cadeiras</v>
      </c>
      <c r="O34" s="40"/>
    </row>
    <row r="35" spans="1:15" ht="11.95" customHeight="1" x14ac:dyDescent="0.25">
      <c r="A35" s="39"/>
      <c r="B35" s="135"/>
      <c r="C35" s="136"/>
      <c r="D35" s="136" t="str">
        <f>'S1'!$C$6</f>
        <v>Mais de 36 m2:  a analisar</v>
      </c>
      <c r="E35" s="136"/>
      <c r="F35" s="135"/>
      <c r="G35" s="135"/>
      <c r="H35" s="135"/>
      <c r="I35" s="135"/>
      <c r="J35" s="136"/>
      <c r="K35" s="136"/>
      <c r="L35" s="135"/>
      <c r="O35" s="40"/>
    </row>
    <row r="36" spans="1:15" ht="11.95" customHeight="1" x14ac:dyDescent="0.25">
      <c r="A36" s="39"/>
      <c r="B36" s="133" t="s">
        <v>71</v>
      </c>
      <c r="C36" s="134" t="str">
        <f>'S1'!$A$29</f>
        <v>Grafismo:</v>
      </c>
      <c r="D36" s="136" t="str">
        <f>'S1'!$G$36</f>
        <v>Lettering com identificação da Empresa com letra Arial Bold</v>
      </c>
      <c r="E36" s="136"/>
      <c r="F36" s="136"/>
      <c r="G36" s="135"/>
      <c r="H36" s="135"/>
      <c r="I36" s="135"/>
      <c r="J36" s="136"/>
      <c r="K36" s="167" t="s">
        <v>448</v>
      </c>
      <c r="L36" s="136"/>
      <c r="O36" s="40"/>
    </row>
    <row r="37" spans="1:15" ht="11.95" customHeight="1" x14ac:dyDescent="0.25">
      <c r="A37" s="39"/>
      <c r="B37" s="44"/>
      <c r="C37" s="30"/>
      <c r="O37" s="40"/>
    </row>
    <row r="38" spans="1:15" s="31" customFormat="1" ht="11.95" customHeight="1" x14ac:dyDescent="0.25">
      <c r="A38" s="39"/>
      <c r="B38" s="83"/>
      <c r="C38" s="83"/>
      <c r="D38" s="83"/>
      <c r="E38" s="83"/>
      <c r="F38" s="83"/>
      <c r="G38" s="168" t="s">
        <v>128</v>
      </c>
      <c r="H38" s="83"/>
      <c r="I38" s="83"/>
      <c r="J38" s="115">
        <f>Stand_R!$U$12</f>
        <v>31.4</v>
      </c>
      <c r="K38" s="84" t="s">
        <v>252</v>
      </c>
      <c r="L38" s="83"/>
      <c r="M38" s="83"/>
      <c r="N38" s="83"/>
      <c r="O38" s="40"/>
    </row>
    <row r="39" spans="1:15" ht="11.95" customHeight="1" x14ac:dyDescent="0.25">
      <c r="A39" s="39"/>
      <c r="B39" s="44" t="s">
        <v>71</v>
      </c>
      <c r="C39" s="30" t="str">
        <f>'S1'!$A$9</f>
        <v>Estrutura:</v>
      </c>
      <c r="D39" s="38"/>
      <c r="F39" s="24" t="str">
        <f>'S1'!$E$1</f>
        <v>Paredes em painéis laminados a branco</v>
      </c>
      <c r="J39" s="165" t="s">
        <v>337</v>
      </c>
      <c r="K39" s="24" t="str">
        <f>'S1'!$C$36</f>
        <v>altura)</v>
      </c>
      <c r="O39" s="40"/>
    </row>
    <row r="40" spans="1:15" ht="11.95" customHeight="1" x14ac:dyDescent="0.25">
      <c r="A40" s="39"/>
      <c r="B40" s="133" t="s">
        <v>71</v>
      </c>
      <c r="C40" s="137" t="str">
        <f>'S1'!$A$14</f>
        <v>Pavimento:</v>
      </c>
      <c r="D40" s="135"/>
      <c r="E40" s="136"/>
      <c r="F40" s="136" t="str">
        <f>'S1'!$A$34</f>
        <v>Alcatifa cor Cinza</v>
      </c>
      <c r="G40" s="135"/>
      <c r="H40" s="135"/>
      <c r="I40" s="135"/>
      <c r="J40" s="136"/>
      <c r="K40" s="136"/>
      <c r="L40" s="135"/>
      <c r="O40" s="40"/>
    </row>
    <row r="41" spans="1:15" ht="11.95" customHeight="1" x14ac:dyDescent="0.25">
      <c r="A41" s="39"/>
      <c r="B41" s="44" t="s">
        <v>71</v>
      </c>
      <c r="C41" s="30" t="str">
        <f>'S1'!$A$19</f>
        <v>Electricidade:</v>
      </c>
      <c r="D41" s="131">
        <v>1</v>
      </c>
      <c r="E41" s="45" t="str">
        <f>'S1'!$A$4</f>
        <v>unid.</v>
      </c>
      <c r="F41" s="45" t="str">
        <f>'S1'!$E$16</f>
        <v>Quadro eléctrico monofásico até 10A com Tomada</v>
      </c>
      <c r="O41" s="40"/>
    </row>
    <row r="42" spans="1:15" ht="11.95" customHeight="1" x14ac:dyDescent="0.25">
      <c r="A42" s="39"/>
      <c r="B42" s="135"/>
      <c r="C42" s="136"/>
      <c r="D42" s="138">
        <v>1</v>
      </c>
      <c r="E42" s="139" t="str">
        <f>'S1'!$A$4</f>
        <v>unid.</v>
      </c>
      <c r="F42" s="136" t="str">
        <f>'S1'!$C$21</f>
        <v>Régua de Projectores por cada 9 m2</v>
      </c>
      <c r="G42" s="135"/>
      <c r="H42" s="135"/>
      <c r="I42" s="141"/>
      <c r="J42" s="136"/>
      <c r="K42" s="136"/>
      <c r="L42" s="135"/>
      <c r="O42" s="40"/>
    </row>
    <row r="43" spans="1:15" ht="11.95" customHeight="1" x14ac:dyDescent="0.25">
      <c r="A43" s="39"/>
      <c r="B43" s="44" t="s">
        <v>71</v>
      </c>
      <c r="C43" s="30" t="str">
        <f>'S1'!$A$24</f>
        <v>Mobiliário:</v>
      </c>
      <c r="D43" s="24" t="str">
        <f>'S1'!$C$1</f>
        <v xml:space="preserve">Até 18 m2: </v>
      </c>
      <c r="F43" s="130">
        <v>1</v>
      </c>
      <c r="G43" s="24" t="str">
        <f>'S1'!$C$11</f>
        <v>Mesa</v>
      </c>
      <c r="H43" s="130">
        <v>2</v>
      </c>
      <c r="I43" s="24" t="str">
        <f>'S1'!$C$16</f>
        <v>Cadeiras</v>
      </c>
      <c r="O43" s="40"/>
    </row>
    <row r="44" spans="1:15" ht="11.95" customHeight="1" x14ac:dyDescent="0.25">
      <c r="A44" s="39"/>
      <c r="D44" s="577" t="s">
        <v>280</v>
      </c>
      <c r="E44" s="577"/>
      <c r="F44" s="130">
        <v>1</v>
      </c>
      <c r="G44" s="24" t="str">
        <f>'S1'!$C$11</f>
        <v>Mesa</v>
      </c>
      <c r="H44" s="130">
        <v>4</v>
      </c>
      <c r="I44" s="24" t="str">
        <f>'S1'!$C$16</f>
        <v>Cadeiras</v>
      </c>
      <c r="O44" s="40"/>
    </row>
    <row r="45" spans="1:15" ht="11.95" customHeight="1" x14ac:dyDescent="0.25">
      <c r="A45" s="39"/>
      <c r="D45" s="577" t="s">
        <v>281</v>
      </c>
      <c r="E45" s="577"/>
      <c r="F45" s="130">
        <v>2</v>
      </c>
      <c r="G45" s="24" t="str">
        <f>'S1'!$C$11</f>
        <v>Mesa</v>
      </c>
      <c r="H45" s="130">
        <v>8</v>
      </c>
      <c r="I45" s="24" t="str">
        <f>'S1'!$C$16</f>
        <v>Cadeiras</v>
      </c>
      <c r="O45" s="40"/>
    </row>
    <row r="46" spans="1:15" ht="11.95" customHeight="1" x14ac:dyDescent="0.25">
      <c r="A46" s="39"/>
      <c r="B46" s="135"/>
      <c r="C46" s="136"/>
      <c r="D46" s="136" t="str">
        <f>'S1'!$C$6</f>
        <v>Mais de 36 m2:  a analisar</v>
      </c>
      <c r="E46" s="136"/>
      <c r="F46" s="135"/>
      <c r="G46" s="135"/>
      <c r="H46" s="135"/>
      <c r="I46" s="135"/>
      <c r="J46" s="136"/>
      <c r="K46" s="136"/>
      <c r="L46" s="135"/>
      <c r="O46" s="40"/>
    </row>
    <row r="47" spans="1:15" ht="11.95" customHeight="1" x14ac:dyDescent="0.25">
      <c r="A47" s="39"/>
      <c r="B47" s="133" t="s">
        <v>71</v>
      </c>
      <c r="C47" s="134" t="str">
        <f>'S1'!$A$29</f>
        <v>Grafismo:</v>
      </c>
      <c r="D47" s="136" t="str">
        <f>'S1'!$G$36</f>
        <v>Lettering com identificação da Empresa com letra Arial Bold</v>
      </c>
      <c r="E47" s="136"/>
      <c r="F47" s="136"/>
      <c r="G47" s="135"/>
      <c r="H47" s="135"/>
      <c r="I47" s="135"/>
      <c r="J47" s="136"/>
      <c r="K47" s="167" t="s">
        <v>448</v>
      </c>
      <c r="L47" s="136"/>
      <c r="O47" s="40"/>
    </row>
    <row r="48" spans="1:15" ht="11.95" customHeight="1" x14ac:dyDescent="0.25">
      <c r="A48" s="39"/>
      <c r="B48" s="44"/>
      <c r="C48" s="30"/>
      <c r="O48" s="40"/>
    </row>
    <row r="49" spans="1:15" s="31" customFormat="1" ht="11.95" customHeight="1" x14ac:dyDescent="0.25">
      <c r="A49" s="39"/>
      <c r="B49" s="83"/>
      <c r="C49" s="83"/>
      <c r="D49" s="143" t="str">
        <f>Stand_R!$V$13</f>
        <v>REQUINTE sem Lona</v>
      </c>
      <c r="E49" s="143"/>
      <c r="F49" s="143"/>
      <c r="G49" s="143"/>
      <c r="H49" s="142">
        <v>18</v>
      </c>
      <c r="I49" s="84" t="s">
        <v>30</v>
      </c>
      <c r="J49" s="85">
        <f>Stand_R!$W$13</f>
        <v>1417.5</v>
      </c>
      <c r="K49" s="86"/>
      <c r="L49" s="86"/>
      <c r="M49" s="86"/>
      <c r="N49" s="86"/>
      <c r="O49" s="40"/>
    </row>
    <row r="50" spans="1:15" ht="11.95" customHeight="1" x14ac:dyDescent="0.25">
      <c r="A50" s="39"/>
      <c r="B50" s="44" t="s">
        <v>71</v>
      </c>
      <c r="C50" s="30" t="str">
        <f>'S1'!$A$9</f>
        <v>Estrutura:</v>
      </c>
      <c r="D50" s="26"/>
      <c r="E50" s="27"/>
      <c r="F50" s="27" t="str">
        <f>'S1'!$E$6</f>
        <v>Estrutura cubo em aglomerado de madeira</v>
      </c>
      <c r="G50" s="24"/>
      <c r="J50" s="154" t="s">
        <v>337</v>
      </c>
      <c r="K50" s="24" t="str">
        <f>'S1'!$C$36</f>
        <v>altura)</v>
      </c>
      <c r="O50" s="40"/>
    </row>
    <row r="51" spans="1:15" ht="11.95" customHeight="1" x14ac:dyDescent="0.25">
      <c r="A51" s="39"/>
      <c r="B51" s="135"/>
      <c r="C51" s="136"/>
      <c r="D51" s="148">
        <v>1</v>
      </c>
      <c r="E51" s="139" t="str">
        <f>'S1'!$A$4</f>
        <v>unid.</v>
      </c>
      <c r="F51" s="139" t="str">
        <f>'S1'!$E$11</f>
        <v>Gabinete com porta em MDF pintado a branco</v>
      </c>
      <c r="G51" s="136"/>
      <c r="H51" s="135"/>
      <c r="I51" s="135"/>
      <c r="J51" s="136"/>
      <c r="K51" s="140" t="s">
        <v>298</v>
      </c>
      <c r="L51" s="135"/>
      <c r="O51" s="40"/>
    </row>
    <row r="52" spans="1:15" ht="11.95" customHeight="1" x14ac:dyDescent="0.25">
      <c r="A52" s="39"/>
      <c r="B52" s="44" t="s">
        <v>71</v>
      </c>
      <c r="C52" s="29" t="str">
        <f>'S1'!$A$14</f>
        <v>Pavimento:</v>
      </c>
      <c r="D52" s="149">
        <v>18</v>
      </c>
      <c r="E52" s="24" t="s">
        <v>30</v>
      </c>
      <c r="F52" s="153" t="str">
        <f>'S1'!$A$34</f>
        <v>Alcatifa cor Cinza</v>
      </c>
      <c r="O52" s="40"/>
    </row>
    <row r="53" spans="1:15" ht="11.95" customHeight="1" x14ac:dyDescent="0.25">
      <c r="A53" s="39"/>
      <c r="B53" s="133"/>
      <c r="C53" s="137"/>
      <c r="D53" s="152">
        <v>9</v>
      </c>
      <c r="E53" s="136" t="s">
        <v>30</v>
      </c>
      <c r="F53" s="136" t="str">
        <f>'S1'!$E$21</f>
        <v xml:space="preserve"> Estrado 0,10m Alcatifado</v>
      </c>
      <c r="G53" s="136"/>
      <c r="H53" s="135"/>
      <c r="I53" s="135"/>
      <c r="J53" s="136"/>
      <c r="K53" s="136"/>
      <c r="L53" s="135"/>
      <c r="O53" s="40"/>
    </row>
    <row r="54" spans="1:15" ht="11.95" customHeight="1" x14ac:dyDescent="0.25">
      <c r="A54" s="39"/>
      <c r="B54" s="44" t="s">
        <v>71</v>
      </c>
      <c r="C54" s="30" t="str">
        <f>'S1'!$A$19</f>
        <v>Electricidade:</v>
      </c>
      <c r="D54" s="147">
        <v>1</v>
      </c>
      <c r="E54" s="45" t="str">
        <f>'S1'!$A$4</f>
        <v>unid.</v>
      </c>
      <c r="F54" s="45" t="str">
        <f>'S1'!$E$16</f>
        <v>Quadro eléctrico monofásico até 10A com Tomada</v>
      </c>
      <c r="G54" s="24"/>
      <c r="O54" s="40"/>
    </row>
    <row r="55" spans="1:15" ht="11.95" customHeight="1" x14ac:dyDescent="0.25">
      <c r="A55" s="39"/>
      <c r="B55" s="133"/>
      <c r="C55" s="136"/>
      <c r="D55" s="148">
        <v>2</v>
      </c>
      <c r="E55" s="139" t="str">
        <f>'S1'!$A$4</f>
        <v>unid.</v>
      </c>
      <c r="F55" s="139" t="str">
        <f>'S1'!$C$26</f>
        <v>Projectores de Led</v>
      </c>
      <c r="G55" s="136"/>
      <c r="H55" s="135"/>
      <c r="I55" s="135"/>
      <c r="J55" s="136"/>
      <c r="K55" s="136"/>
      <c r="L55" s="135"/>
      <c r="O55" s="40"/>
    </row>
    <row r="56" spans="1:15" ht="11.95" customHeight="1" x14ac:dyDescent="0.25">
      <c r="A56" s="39"/>
      <c r="B56" s="44" t="s">
        <v>71</v>
      </c>
      <c r="C56" s="30" t="str">
        <f>'S1'!$A$24</f>
        <v>Mobiliário:</v>
      </c>
      <c r="D56" s="147">
        <v>1</v>
      </c>
      <c r="E56" s="45" t="str">
        <f>'S1'!$A$4</f>
        <v>unid.</v>
      </c>
      <c r="F56" s="45" t="str">
        <f>'S1'!$C$11</f>
        <v>Mesa</v>
      </c>
      <c r="G56" s="24"/>
      <c r="O56" s="40"/>
    </row>
    <row r="57" spans="1:15" ht="11.95" customHeight="1" x14ac:dyDescent="0.25">
      <c r="A57" s="39"/>
      <c r="B57" s="133"/>
      <c r="C57" s="134"/>
      <c r="D57" s="148">
        <v>3</v>
      </c>
      <c r="E57" s="139" t="str">
        <f>'S1'!$A$4</f>
        <v>unid.</v>
      </c>
      <c r="F57" s="139" t="str">
        <f>'S1'!$C$16</f>
        <v>Cadeiras</v>
      </c>
      <c r="G57" s="136"/>
      <c r="H57" s="135"/>
      <c r="I57" s="135"/>
      <c r="J57" s="136"/>
      <c r="K57" s="136"/>
      <c r="L57" s="135"/>
      <c r="O57" s="40"/>
    </row>
    <row r="58" spans="1:15" ht="11.95" customHeight="1" x14ac:dyDescent="0.25">
      <c r="A58" s="39"/>
      <c r="B58" s="44" t="s">
        <v>71</v>
      </c>
      <c r="C58" s="30" t="str">
        <f>'S1'!$A$29</f>
        <v>Grafismo:</v>
      </c>
      <c r="D58" s="147">
        <v>1</v>
      </c>
      <c r="E58" s="45" t="str">
        <f>'S1'!$A$4</f>
        <v>unid.</v>
      </c>
      <c r="F58" s="45" t="str">
        <f>'S1'!$G$6</f>
        <v>Fotografia em vinil para gabinete</v>
      </c>
      <c r="G58" s="24"/>
      <c r="K58" s="72" t="s">
        <v>299</v>
      </c>
      <c r="O58" s="40"/>
    </row>
    <row r="59" spans="1:15" ht="11.95" customHeight="1" x14ac:dyDescent="0.25">
      <c r="A59" s="39"/>
      <c r="B59" s="135"/>
      <c r="C59" s="135"/>
      <c r="D59" s="148">
        <v>1</v>
      </c>
      <c r="E59" s="139" t="str">
        <f>'S1'!$A$4</f>
        <v>unid.</v>
      </c>
      <c r="F59" s="139" t="str">
        <f>'S1'!$G$41</f>
        <v>Lettering em autocolante vinil com letra Arial Bold</v>
      </c>
      <c r="G59" s="136"/>
      <c r="H59" s="135"/>
      <c r="I59" s="135"/>
      <c r="J59" s="136"/>
      <c r="K59" s="145" t="s">
        <v>304</v>
      </c>
      <c r="L59" s="136" t="str">
        <f>'S1'!$A$39</f>
        <v>comprimento)</v>
      </c>
      <c r="O59" s="40"/>
    </row>
    <row r="60" spans="1:15" ht="11.95" customHeight="1" x14ac:dyDescent="0.25">
      <c r="A60" s="39"/>
      <c r="C60" s="29"/>
      <c r="G60" s="24"/>
      <c r="O60" s="40"/>
    </row>
    <row r="61" spans="1:15" s="31" customFormat="1" ht="11.95" customHeight="1" x14ac:dyDescent="0.25">
      <c r="A61" s="39"/>
      <c r="B61" s="83"/>
      <c r="C61" s="83"/>
      <c r="D61" s="143" t="str">
        <f>Stand_R!$V$14</f>
        <v>REQUINTE com Lona</v>
      </c>
      <c r="E61" s="143"/>
      <c r="F61" s="143"/>
      <c r="G61" s="143"/>
      <c r="H61" s="142">
        <v>18</v>
      </c>
      <c r="I61" s="84" t="s">
        <v>30</v>
      </c>
      <c r="J61" s="85">
        <f>Stand_R!$W$14</f>
        <v>1585.04</v>
      </c>
      <c r="K61" s="86" t="str">
        <f>'S1'!$G$21</f>
        <v>(Aplicável em espaços com 2 / 3 frentes)</v>
      </c>
      <c r="L61" s="86"/>
      <c r="M61" s="86"/>
      <c r="N61" s="86"/>
      <c r="O61" s="40"/>
    </row>
    <row r="62" spans="1:15" ht="11.95" customHeight="1" x14ac:dyDescent="0.25">
      <c r="A62" s="39"/>
      <c r="B62" s="44" t="s">
        <v>71</v>
      </c>
      <c r="C62" s="30" t="str">
        <f>'S1'!$A$9</f>
        <v>Estrutura:</v>
      </c>
      <c r="D62" s="26"/>
      <c r="E62" s="27"/>
      <c r="F62" s="27" t="str">
        <f>'S1'!$E$6</f>
        <v>Estrutura cubo em aglomerado de madeira</v>
      </c>
      <c r="G62" s="24"/>
      <c r="J62" s="154" t="s">
        <v>337</v>
      </c>
      <c r="K62" s="24" t="str">
        <f>'S1'!$C$36</f>
        <v>altura)</v>
      </c>
      <c r="O62" s="40"/>
    </row>
    <row r="63" spans="1:15" ht="11.95" customHeight="1" x14ac:dyDescent="0.25">
      <c r="A63" s="39"/>
      <c r="B63" s="135"/>
      <c r="C63" s="136"/>
      <c r="D63" s="148">
        <v>1</v>
      </c>
      <c r="E63" s="139" t="str">
        <f>'S1'!$A$4</f>
        <v>unid.</v>
      </c>
      <c r="F63" s="139" t="str">
        <f>'S1'!$E$11</f>
        <v>Gabinete com porta em MDF pintado a branco</v>
      </c>
      <c r="G63" s="136"/>
      <c r="H63" s="135"/>
      <c r="I63" s="135"/>
      <c r="J63" s="136"/>
      <c r="K63" s="140" t="s">
        <v>298</v>
      </c>
      <c r="L63" s="135"/>
      <c r="O63" s="40"/>
    </row>
    <row r="64" spans="1:15" ht="11.95" customHeight="1" x14ac:dyDescent="0.25">
      <c r="A64" s="39"/>
      <c r="B64" s="44" t="s">
        <v>71</v>
      </c>
      <c r="C64" s="29" t="str">
        <f>'S1'!$A$14</f>
        <v>Pavimento:</v>
      </c>
      <c r="D64" s="149">
        <v>18</v>
      </c>
      <c r="E64" s="24" t="s">
        <v>30</v>
      </c>
      <c r="F64" s="153" t="str">
        <f>'S1'!$A$34</f>
        <v>Alcatifa cor Cinza</v>
      </c>
      <c r="O64" s="40"/>
    </row>
    <row r="65" spans="1:15" ht="11.95" customHeight="1" x14ac:dyDescent="0.25">
      <c r="A65" s="39"/>
      <c r="B65" s="133"/>
      <c r="C65" s="137"/>
      <c r="D65" s="152">
        <v>9</v>
      </c>
      <c r="E65" s="136" t="s">
        <v>30</v>
      </c>
      <c r="F65" s="136" t="str">
        <f>'S1'!$E$21</f>
        <v xml:space="preserve"> Estrado 0,10m Alcatifado</v>
      </c>
      <c r="G65" s="136"/>
      <c r="H65" s="135"/>
      <c r="I65" s="135"/>
      <c r="J65" s="136"/>
      <c r="K65" s="136"/>
      <c r="L65" s="135"/>
      <c r="O65" s="40"/>
    </row>
    <row r="66" spans="1:15" ht="11.95" customHeight="1" x14ac:dyDescent="0.25">
      <c r="A66" s="39"/>
      <c r="B66" s="44" t="s">
        <v>71</v>
      </c>
      <c r="C66" s="30" t="str">
        <f>'S1'!$A$19</f>
        <v>Electricidade:</v>
      </c>
      <c r="D66" s="147">
        <v>1</v>
      </c>
      <c r="E66" s="45" t="str">
        <f>'S1'!$A$4</f>
        <v>unid.</v>
      </c>
      <c r="F66" s="45" t="str">
        <f>'S1'!$E$16</f>
        <v>Quadro eléctrico monofásico até 10A com Tomada</v>
      </c>
      <c r="G66" s="24"/>
      <c r="O66" s="40"/>
    </row>
    <row r="67" spans="1:15" ht="11.95" customHeight="1" x14ac:dyDescent="0.25">
      <c r="A67" s="39"/>
      <c r="B67" s="133"/>
      <c r="C67" s="136"/>
      <c r="D67" s="148">
        <v>2</v>
      </c>
      <c r="E67" s="139" t="str">
        <f>'S1'!$A$4</f>
        <v>unid.</v>
      </c>
      <c r="F67" s="139" t="str">
        <f>'S1'!$C$26</f>
        <v>Projectores de Led</v>
      </c>
      <c r="G67" s="136"/>
      <c r="H67" s="135"/>
      <c r="I67" s="135"/>
      <c r="J67" s="136"/>
      <c r="K67" s="136"/>
      <c r="L67" s="135"/>
      <c r="O67" s="40"/>
    </row>
    <row r="68" spans="1:15" ht="11.95" customHeight="1" x14ac:dyDescent="0.25">
      <c r="A68" s="39"/>
      <c r="B68" s="44" t="s">
        <v>71</v>
      </c>
      <c r="C68" s="30" t="str">
        <f>'S1'!$A$24</f>
        <v>Mobiliário:</v>
      </c>
      <c r="D68" s="147">
        <v>1</v>
      </c>
      <c r="E68" s="45" t="str">
        <f>'S1'!$A$4</f>
        <v>unid.</v>
      </c>
      <c r="F68" s="45" t="str">
        <f>'S1'!$C$11</f>
        <v>Mesa</v>
      </c>
      <c r="G68" s="24"/>
      <c r="O68" s="40"/>
    </row>
    <row r="69" spans="1:15" ht="11.95" customHeight="1" x14ac:dyDescent="0.25">
      <c r="A69" s="39"/>
      <c r="B69" s="133"/>
      <c r="C69" s="134"/>
      <c r="D69" s="148">
        <v>3</v>
      </c>
      <c r="E69" s="139" t="str">
        <f>'S1'!$A$4</f>
        <v>unid.</v>
      </c>
      <c r="F69" s="139" t="str">
        <f>'S1'!$C$16</f>
        <v>Cadeiras</v>
      </c>
      <c r="G69" s="136"/>
      <c r="H69" s="135"/>
      <c r="I69" s="135"/>
      <c r="J69" s="136"/>
      <c r="K69" s="136"/>
      <c r="L69" s="135"/>
      <c r="O69" s="40"/>
    </row>
    <row r="70" spans="1:15" ht="11.95" customHeight="1" x14ac:dyDescent="0.25">
      <c r="A70" s="39"/>
      <c r="B70" s="44" t="s">
        <v>71</v>
      </c>
      <c r="C70" s="30" t="str">
        <f>'S1'!$A$29</f>
        <v>Grafismo:</v>
      </c>
      <c r="D70" s="147">
        <v>1</v>
      </c>
      <c r="E70" s="45" t="str">
        <f>'S1'!$A$4</f>
        <v>unid.</v>
      </c>
      <c r="F70" s="45" t="str">
        <f>'S1'!$G$26</f>
        <v>Lona fixa ao modulo com imagem num só lado</v>
      </c>
      <c r="G70" s="24"/>
      <c r="K70" s="169" t="s">
        <v>313</v>
      </c>
      <c r="O70" s="40"/>
    </row>
    <row r="71" spans="1:15" ht="11.95" customHeight="1" x14ac:dyDescent="0.25">
      <c r="A71" s="39"/>
      <c r="B71" s="44"/>
      <c r="C71" s="30"/>
      <c r="D71" s="147">
        <v>1</v>
      </c>
      <c r="E71" s="45" t="str">
        <f>'S1'!$A$4</f>
        <v>unid.</v>
      </c>
      <c r="F71" s="45" t="str">
        <f>'S1'!$G$6</f>
        <v>Fotografia em vinil para gabinete</v>
      </c>
      <c r="G71" s="24"/>
      <c r="K71" s="72" t="s">
        <v>299</v>
      </c>
      <c r="O71" s="40"/>
    </row>
    <row r="72" spans="1:15" ht="11.95" customHeight="1" x14ac:dyDescent="0.25">
      <c r="A72" s="39"/>
      <c r="B72" s="135"/>
      <c r="C72" s="135"/>
      <c r="D72" s="148">
        <v>1</v>
      </c>
      <c r="E72" s="139" t="str">
        <f>'S1'!$A$4</f>
        <v>unid.</v>
      </c>
      <c r="F72" s="139" t="str">
        <f>'S1'!$G$41</f>
        <v>Lettering em autocolante vinil com letra Arial Bold</v>
      </c>
      <c r="G72" s="136"/>
      <c r="H72" s="135"/>
      <c r="I72" s="135"/>
      <c r="J72" s="136"/>
      <c r="K72" s="145" t="s">
        <v>304</v>
      </c>
      <c r="L72" s="136" t="str">
        <f>'S1'!$A$39</f>
        <v>comprimento)</v>
      </c>
      <c r="O72" s="40"/>
    </row>
    <row r="73" spans="1:15" s="31" customFormat="1" ht="11.95" customHeight="1" x14ac:dyDescent="0.25">
      <c r="A73" s="39"/>
      <c r="B73" s="38"/>
      <c r="C73" s="29"/>
      <c r="D73" s="24"/>
      <c r="E73" s="24"/>
      <c r="F73" s="24"/>
      <c r="G73" s="24"/>
      <c r="H73" s="38"/>
      <c r="I73" s="38"/>
      <c r="J73" s="24"/>
      <c r="K73" s="24"/>
      <c r="L73" s="38"/>
      <c r="M73" s="38"/>
      <c r="N73" s="38"/>
      <c r="O73" s="40"/>
    </row>
    <row r="74" spans="1:15" ht="11.95" customHeight="1" x14ac:dyDescent="0.25">
      <c r="A74" s="39"/>
      <c r="B74" s="83"/>
      <c r="C74" s="83"/>
      <c r="D74" s="143" t="str">
        <f>'T1'!F$6</f>
        <v>REQUINTE sem Torre</v>
      </c>
      <c r="E74" s="143"/>
      <c r="F74" s="83"/>
      <c r="G74" s="83"/>
      <c r="H74" s="119">
        <v>27</v>
      </c>
      <c r="I74" s="84" t="s">
        <v>30</v>
      </c>
      <c r="J74" s="85">
        <f>Stand_R!W$15</f>
        <v>1995.68</v>
      </c>
      <c r="K74" s="86" t="str">
        <f>'S1'!$G$21</f>
        <v>(Aplicável em espaços com 2 / 3 frentes)</v>
      </c>
      <c r="L74" s="83"/>
      <c r="M74" s="83"/>
      <c r="N74" s="83"/>
      <c r="O74" s="40"/>
    </row>
    <row r="75" spans="1:15" ht="11.95" customHeight="1" x14ac:dyDescent="0.25">
      <c r="A75" s="39"/>
      <c r="B75" s="44" t="s">
        <v>71</v>
      </c>
      <c r="C75" s="30" t="str">
        <f>'S1'!$A$9</f>
        <v>Estrutura:</v>
      </c>
      <c r="E75" s="27"/>
      <c r="F75" s="27" t="str">
        <f>'S1'!$E$6</f>
        <v>Estrutura cubo em aglomerado de madeira</v>
      </c>
      <c r="G75" s="24"/>
      <c r="J75" s="154" t="s">
        <v>337</v>
      </c>
      <c r="K75" s="24" t="str">
        <f>'S1'!$C$36</f>
        <v>altura)</v>
      </c>
      <c r="O75" s="40"/>
    </row>
    <row r="76" spans="1:15" ht="11.95" customHeight="1" x14ac:dyDescent="0.25">
      <c r="A76" s="39"/>
      <c r="B76" s="135"/>
      <c r="C76" s="136"/>
      <c r="D76" s="148">
        <v>1</v>
      </c>
      <c r="E76" s="139" t="str">
        <f>'S1'!$A$4</f>
        <v>unid.</v>
      </c>
      <c r="F76" s="139" t="str">
        <f>'S1'!$E$11</f>
        <v>Gabinete com porta em MDF pintado a branco</v>
      </c>
      <c r="G76" s="136"/>
      <c r="H76" s="135"/>
      <c r="I76" s="135"/>
      <c r="J76" s="136"/>
      <c r="K76" s="140" t="s">
        <v>298</v>
      </c>
      <c r="L76" s="135"/>
      <c r="O76" s="40"/>
    </row>
    <row r="77" spans="1:15" ht="11.95" customHeight="1" x14ac:dyDescent="0.25">
      <c r="A77" s="39"/>
      <c r="B77" s="44" t="s">
        <v>71</v>
      </c>
      <c r="C77" s="29" t="str">
        <f>'S1'!$A$14</f>
        <v>Pavimento:</v>
      </c>
      <c r="D77" s="149">
        <v>27</v>
      </c>
      <c r="E77" s="24" t="s">
        <v>30</v>
      </c>
      <c r="F77" s="153" t="str">
        <f>'S1'!$A$34</f>
        <v>Alcatifa cor Cinza</v>
      </c>
      <c r="O77" s="40"/>
    </row>
    <row r="78" spans="1:15" ht="11.95" customHeight="1" x14ac:dyDescent="0.25">
      <c r="A78" s="39"/>
      <c r="B78" s="133"/>
      <c r="C78" s="137"/>
      <c r="D78" s="152">
        <v>9</v>
      </c>
      <c r="E78" s="136" t="s">
        <v>30</v>
      </c>
      <c r="F78" s="136" t="str">
        <f>'S1'!$E$21</f>
        <v xml:space="preserve"> Estrado 0,10m Alcatifado</v>
      </c>
      <c r="G78" s="136"/>
      <c r="H78" s="135"/>
      <c r="I78" s="135"/>
      <c r="J78" s="136"/>
      <c r="K78" s="136"/>
      <c r="L78" s="135"/>
      <c r="O78" s="40"/>
    </row>
    <row r="79" spans="1:15" ht="11.95" customHeight="1" x14ac:dyDescent="0.25">
      <c r="A79" s="39"/>
      <c r="B79" s="44" t="s">
        <v>71</v>
      </c>
      <c r="C79" s="30" t="str">
        <f>'S1'!$A$19</f>
        <v>Electricidade:</v>
      </c>
      <c r="D79" s="147">
        <v>1</v>
      </c>
      <c r="E79" s="45" t="str">
        <f>'S1'!$A$4</f>
        <v>unid.</v>
      </c>
      <c r="F79" s="45" t="str">
        <f>'S1'!$E$16</f>
        <v>Quadro eléctrico monofásico até 10A com Tomada</v>
      </c>
      <c r="G79" s="24"/>
      <c r="O79" s="40"/>
    </row>
    <row r="80" spans="1:15" ht="11.95" customHeight="1" x14ac:dyDescent="0.25">
      <c r="A80" s="39"/>
      <c r="B80" s="133"/>
      <c r="C80" s="136"/>
      <c r="D80" s="152">
        <v>3</v>
      </c>
      <c r="E80" s="139" t="str">
        <f>'S1'!$A$4</f>
        <v>unid.</v>
      </c>
      <c r="F80" s="139" t="str">
        <f>'S1'!$C$26</f>
        <v>Projectores de Led</v>
      </c>
      <c r="G80" s="136"/>
      <c r="H80" s="135"/>
      <c r="I80" s="135"/>
      <c r="J80" s="136"/>
      <c r="K80" s="136"/>
      <c r="L80" s="135"/>
      <c r="O80" s="40"/>
    </row>
    <row r="81" spans="1:15" ht="11.95" customHeight="1" x14ac:dyDescent="0.25">
      <c r="A81" s="39"/>
      <c r="B81" s="44" t="s">
        <v>71</v>
      </c>
      <c r="C81" s="30" t="str">
        <f>'S1'!$A$24</f>
        <v>Mobiliário:</v>
      </c>
      <c r="D81" s="147">
        <v>1</v>
      </c>
      <c r="E81" s="45" t="str">
        <f>'S1'!$A$4</f>
        <v>unid.</v>
      </c>
      <c r="F81" s="45" t="str">
        <f>'S1'!$C$11</f>
        <v>Mesa</v>
      </c>
      <c r="G81" s="24"/>
      <c r="O81" s="40"/>
    </row>
    <row r="82" spans="1:15" ht="11.95" customHeight="1" x14ac:dyDescent="0.25">
      <c r="A82" s="39"/>
      <c r="B82" s="133"/>
      <c r="C82" s="134"/>
      <c r="D82" s="148">
        <v>3</v>
      </c>
      <c r="E82" s="139" t="str">
        <f>'S1'!$A$4</f>
        <v>unid.</v>
      </c>
      <c r="F82" s="139" t="str">
        <f>'S1'!$C$16</f>
        <v>Cadeiras</v>
      </c>
      <c r="G82" s="136"/>
      <c r="H82" s="135"/>
      <c r="I82" s="135"/>
      <c r="J82" s="136"/>
      <c r="K82" s="136"/>
      <c r="L82" s="135"/>
      <c r="O82" s="40"/>
    </row>
    <row r="83" spans="1:15" ht="11.95" customHeight="1" x14ac:dyDescent="0.25">
      <c r="A83" s="39"/>
      <c r="B83" s="44" t="s">
        <v>71</v>
      </c>
      <c r="C83" s="30" t="str">
        <f>'S1'!$A$29</f>
        <v>Grafismo:</v>
      </c>
      <c r="D83" s="147">
        <v>1</v>
      </c>
      <c r="E83" s="45" t="str">
        <f>'S1'!$A$4</f>
        <v>unid.</v>
      </c>
      <c r="F83" s="45" t="str">
        <f>'S1'!$G$26</f>
        <v>Lona fixa ao modulo com imagem num só lado</v>
      </c>
      <c r="G83" s="24"/>
      <c r="K83" s="144" t="s">
        <v>313</v>
      </c>
      <c r="O83" s="40"/>
    </row>
    <row r="84" spans="1:15" ht="11.95" customHeight="1" x14ac:dyDescent="0.25">
      <c r="A84" s="39"/>
      <c r="C84" s="29"/>
      <c r="D84" s="147">
        <v>1</v>
      </c>
      <c r="E84" s="45" t="str">
        <f>'S1'!$A$4</f>
        <v>unid.</v>
      </c>
      <c r="F84" s="45" t="str">
        <f>'S1'!$G$6</f>
        <v>Fotografia em vinil para gabinete</v>
      </c>
      <c r="G84" s="24"/>
      <c r="K84" s="72" t="s">
        <v>299</v>
      </c>
      <c r="O84" s="40"/>
    </row>
    <row r="85" spans="1:15" ht="11.95" customHeight="1" x14ac:dyDescent="0.25">
      <c r="A85" s="39"/>
      <c r="B85" s="135"/>
      <c r="C85" s="137"/>
      <c r="D85" s="148">
        <v>1</v>
      </c>
      <c r="E85" s="139" t="str">
        <f>'S1'!$A$4</f>
        <v>unid.</v>
      </c>
      <c r="F85" s="139" t="str">
        <f>'S1'!$G$41</f>
        <v>Lettering em autocolante vinil com letra Arial Bold</v>
      </c>
      <c r="G85" s="136"/>
      <c r="H85" s="135"/>
      <c r="I85" s="135"/>
      <c r="J85" s="136"/>
      <c r="K85" s="145" t="s">
        <v>304</v>
      </c>
      <c r="L85" s="136" t="str">
        <f>'S1'!$A$39</f>
        <v>comprimento)</v>
      </c>
      <c r="O85" s="40"/>
    </row>
    <row r="86" spans="1:15" s="31" customFormat="1" ht="11.95" customHeight="1" x14ac:dyDescent="0.25">
      <c r="A86" s="39"/>
      <c r="B86" s="38"/>
      <c r="C86" s="29"/>
      <c r="D86" s="24"/>
      <c r="E86" s="24"/>
      <c r="F86" s="24"/>
      <c r="G86" s="24"/>
      <c r="H86" s="38"/>
      <c r="I86" s="38"/>
      <c r="J86" s="24"/>
      <c r="K86" s="24"/>
      <c r="L86" s="38"/>
      <c r="M86" s="38"/>
      <c r="N86" s="38"/>
      <c r="O86" s="40"/>
    </row>
    <row r="87" spans="1:15" ht="11.95" customHeight="1" x14ac:dyDescent="0.25">
      <c r="A87" s="39"/>
      <c r="B87" s="83"/>
      <c r="C87" s="83"/>
      <c r="D87" s="143" t="str">
        <f>'T1'!$F$11</f>
        <v>REQUINTE com Torre</v>
      </c>
      <c r="E87" s="143"/>
      <c r="F87" s="83"/>
      <c r="G87" s="83"/>
      <c r="H87" s="119">
        <v>27</v>
      </c>
      <c r="I87" s="84" t="s">
        <v>30</v>
      </c>
      <c r="J87" s="85">
        <f>Stand_R!$W$16</f>
        <v>3408.46</v>
      </c>
      <c r="K87" s="86" t="str">
        <f>'S1'!$G$16</f>
        <v>(Aplicável em espaços com 4 frentes)</v>
      </c>
      <c r="L87" s="83"/>
      <c r="M87" s="83"/>
      <c r="N87" s="83"/>
      <c r="O87" s="40"/>
    </row>
    <row r="88" spans="1:15" ht="11.95" customHeight="1" x14ac:dyDescent="0.25">
      <c r="A88" s="39"/>
      <c r="B88" s="44" t="s">
        <v>71</v>
      </c>
      <c r="C88" s="30" t="str">
        <f>'S1'!$A$9</f>
        <v>Estrutura:</v>
      </c>
      <c r="E88" s="27"/>
      <c r="F88" s="27" t="str">
        <f>'S1'!$E$6</f>
        <v>Estrutura cubo em aglomerado de madeira</v>
      </c>
      <c r="G88" s="24"/>
      <c r="O88" s="40"/>
    </row>
    <row r="89" spans="1:15" ht="11.95" customHeight="1" x14ac:dyDescent="0.25">
      <c r="A89" s="39"/>
      <c r="B89" s="135"/>
      <c r="C89" s="136"/>
      <c r="D89" s="138">
        <v>1</v>
      </c>
      <c r="E89" s="139" t="str">
        <f>'S1'!$A$4</f>
        <v>unid.</v>
      </c>
      <c r="F89" s="139" t="str">
        <f>'S1'!$E$11</f>
        <v>Gabinete com porta em MDF pintado a branco</v>
      </c>
      <c r="G89" s="136"/>
      <c r="H89" s="135"/>
      <c r="I89" s="135"/>
      <c r="J89" s="136"/>
      <c r="K89" s="140" t="s">
        <v>449</v>
      </c>
      <c r="L89" s="135"/>
      <c r="O89" s="40"/>
    </row>
    <row r="90" spans="1:15" ht="11.95" customHeight="1" x14ac:dyDescent="0.25">
      <c r="A90" s="39"/>
      <c r="B90" s="44" t="s">
        <v>71</v>
      </c>
      <c r="C90" s="29" t="str">
        <f>'S1'!$A$14</f>
        <v>Pavimento:</v>
      </c>
      <c r="D90" s="147">
        <v>27</v>
      </c>
      <c r="E90" s="46" t="s">
        <v>30</v>
      </c>
      <c r="F90" s="24" t="str">
        <f>'S1'!$A$34</f>
        <v>Alcatifa cor Cinza</v>
      </c>
      <c r="O90" s="40"/>
    </row>
    <row r="91" spans="1:15" ht="11.95" customHeight="1" x14ac:dyDescent="0.25">
      <c r="A91" s="39"/>
      <c r="B91" s="133"/>
      <c r="C91" s="137"/>
      <c r="D91" s="148">
        <v>9</v>
      </c>
      <c r="E91" s="146" t="s">
        <v>31</v>
      </c>
      <c r="F91" s="136" t="str">
        <f>'S1'!$E$21</f>
        <v xml:space="preserve"> Estrado 0,10m Alcatifado</v>
      </c>
      <c r="G91" s="136"/>
      <c r="H91" s="135"/>
      <c r="I91" s="135"/>
      <c r="J91" s="136"/>
      <c r="K91" s="136"/>
      <c r="L91" s="135"/>
      <c r="O91" s="40"/>
    </row>
    <row r="92" spans="1:15" ht="11.95" customHeight="1" x14ac:dyDescent="0.25">
      <c r="A92" s="39"/>
      <c r="B92" s="44" t="s">
        <v>71</v>
      </c>
      <c r="C92" s="30" t="str">
        <f>'S1'!$A$19</f>
        <v>Electricidade:</v>
      </c>
      <c r="D92" s="147">
        <v>1</v>
      </c>
      <c r="E92" s="45" t="str">
        <f>'S1'!$A$4</f>
        <v>unid.</v>
      </c>
      <c r="F92" s="45" t="str">
        <f>'S1'!$E$16</f>
        <v>Quadro eléctrico monofásico até 10A com Tomada</v>
      </c>
      <c r="G92" s="24"/>
      <c r="O92" s="40"/>
    </row>
    <row r="93" spans="1:15" ht="11.95" customHeight="1" x14ac:dyDescent="0.25">
      <c r="A93" s="39"/>
      <c r="B93" s="133"/>
      <c r="C93" s="136"/>
      <c r="D93" s="148">
        <v>7</v>
      </c>
      <c r="E93" s="139" t="str">
        <f>'S1'!$A$4</f>
        <v>unid.</v>
      </c>
      <c r="F93" s="139" t="str">
        <f>'S1'!$C$26</f>
        <v>Projectores de Led</v>
      </c>
      <c r="G93" s="136"/>
      <c r="H93" s="135"/>
      <c r="I93" s="135"/>
      <c r="J93" s="136"/>
      <c r="K93" s="136"/>
      <c r="L93" s="135"/>
      <c r="O93" s="40"/>
    </row>
    <row r="94" spans="1:15" ht="11.95" customHeight="1" x14ac:dyDescent="0.25">
      <c r="A94" s="39"/>
      <c r="B94" s="44" t="s">
        <v>71</v>
      </c>
      <c r="C94" s="30" t="str">
        <f>'S1'!$A$24</f>
        <v>Mobiliário:</v>
      </c>
      <c r="D94" s="147">
        <v>1</v>
      </c>
      <c r="E94" s="45" t="str">
        <f>'S1'!$A$4</f>
        <v>unid.</v>
      </c>
      <c r="F94" s="45" t="str">
        <f>'S1'!$C$11</f>
        <v>Mesa</v>
      </c>
      <c r="G94" s="24"/>
      <c r="O94" s="40"/>
    </row>
    <row r="95" spans="1:15" ht="11.95" customHeight="1" x14ac:dyDescent="0.25">
      <c r="A95" s="39"/>
      <c r="B95" s="133"/>
      <c r="C95" s="134"/>
      <c r="D95" s="148">
        <v>3</v>
      </c>
      <c r="E95" s="139" t="str">
        <f>'S1'!$A$4</f>
        <v>unid.</v>
      </c>
      <c r="F95" s="139" t="str">
        <f>'S1'!$C$16</f>
        <v>Cadeiras</v>
      </c>
      <c r="G95" s="136"/>
      <c r="H95" s="135"/>
      <c r="I95" s="135"/>
      <c r="J95" s="136"/>
      <c r="K95" s="136"/>
      <c r="L95" s="135"/>
      <c r="O95" s="40"/>
    </row>
    <row r="96" spans="1:15" ht="11.95" customHeight="1" x14ac:dyDescent="0.25">
      <c r="A96" s="39"/>
      <c r="B96" s="44" t="s">
        <v>71</v>
      </c>
      <c r="C96" s="30" t="str">
        <f>'S1'!$A$29</f>
        <v>Grafismo:</v>
      </c>
      <c r="D96" s="149">
        <v>4</v>
      </c>
      <c r="E96" s="45" t="str">
        <f>'S1'!$A$4</f>
        <v>unid.</v>
      </c>
      <c r="F96" s="46" t="str">
        <f>'S1'!$G$31</f>
        <v>Lonas fixas ao módulo superior com imagem num só lado</v>
      </c>
      <c r="G96" s="24"/>
      <c r="K96" s="144" t="s">
        <v>318</v>
      </c>
      <c r="O96" s="40"/>
    </row>
    <row r="97" spans="1:15" ht="11.95" customHeight="1" x14ac:dyDescent="0.25">
      <c r="A97" s="39"/>
      <c r="C97" s="29"/>
      <c r="D97" s="149">
        <v>2</v>
      </c>
      <c r="E97" s="45" t="str">
        <f>'S1'!$A$4</f>
        <v>unid.</v>
      </c>
      <c r="F97" s="46" t="str">
        <f>'S1'!$E$31</f>
        <v>Fotografia em vinil para paredes laterais</v>
      </c>
      <c r="G97" s="24"/>
      <c r="K97" s="72" t="s">
        <v>318</v>
      </c>
      <c r="O97" s="40"/>
    </row>
    <row r="98" spans="1:15" ht="11.95" customHeight="1" x14ac:dyDescent="0.25">
      <c r="A98" s="39"/>
      <c r="B98" s="135"/>
      <c r="C98" s="137"/>
      <c r="D98" s="152">
        <v>1</v>
      </c>
      <c r="E98" s="139" t="str">
        <f>'S1'!$A$4</f>
        <v>unid.</v>
      </c>
      <c r="F98" s="139" t="str">
        <f>'S1'!$G$41</f>
        <v>Lettering em autocolante vinil com letra Arial Bold</v>
      </c>
      <c r="G98" s="136"/>
      <c r="H98" s="135"/>
      <c r="I98" s="135"/>
      <c r="J98" s="136"/>
      <c r="K98" s="145" t="s">
        <v>323</v>
      </c>
      <c r="L98" s="136" t="str">
        <f>'S1'!$A$39</f>
        <v>comprimento)</v>
      </c>
      <c r="O98" s="40"/>
    </row>
    <row r="99" spans="1:15" s="31" customFormat="1" ht="11.95" customHeight="1" x14ac:dyDescent="0.25">
      <c r="A99" s="39"/>
      <c r="B99" s="38"/>
      <c r="C99" s="29"/>
      <c r="D99" s="38"/>
      <c r="E99" s="38"/>
      <c r="F99" s="24"/>
      <c r="G99" s="24"/>
      <c r="H99" s="38"/>
      <c r="I99" s="38"/>
      <c r="J99" s="24"/>
      <c r="K99" s="24"/>
      <c r="L99" s="38"/>
      <c r="M99" s="38"/>
      <c r="N99" s="38"/>
      <c r="O99" s="40"/>
    </row>
    <row r="100" spans="1:15" ht="11.95" customHeight="1" x14ac:dyDescent="0.25">
      <c r="A100" s="39"/>
      <c r="B100" s="86"/>
      <c r="C100" s="86"/>
      <c r="D100" s="581" t="s">
        <v>39</v>
      </c>
      <c r="E100" s="581"/>
      <c r="F100" s="581"/>
      <c r="G100" s="83"/>
      <c r="H100" s="83">
        <v>36</v>
      </c>
      <c r="I100" s="84" t="s">
        <v>30</v>
      </c>
      <c r="J100" s="85">
        <f>Stand_R!$W$19</f>
        <v>3194.4</v>
      </c>
      <c r="K100" s="86" t="str">
        <f>'S1'!$G$16</f>
        <v>(Aplicável em espaços com 4 frentes)</v>
      </c>
      <c r="L100" s="86"/>
      <c r="M100" s="86"/>
      <c r="N100" s="86"/>
      <c r="O100" s="40"/>
    </row>
    <row r="101" spans="1:15" ht="11.95" customHeight="1" x14ac:dyDescent="0.25">
      <c r="A101" s="39"/>
      <c r="B101" s="44" t="s">
        <v>71</v>
      </c>
      <c r="C101" s="30" t="str">
        <f>'S1'!$A$9</f>
        <v>Estrutura:</v>
      </c>
      <c r="E101" s="27"/>
      <c r="F101" s="27" t="str">
        <f>'S1'!$E$6</f>
        <v>Estrutura cubo em aglomerado de madeira</v>
      </c>
      <c r="G101" s="24"/>
      <c r="O101" s="40"/>
    </row>
    <row r="102" spans="1:15" ht="11.95" customHeight="1" x14ac:dyDescent="0.25">
      <c r="A102" s="39"/>
      <c r="B102" s="135"/>
      <c r="C102" s="136"/>
      <c r="D102" s="138">
        <v>1</v>
      </c>
      <c r="E102" s="139" t="str">
        <f>'S1'!$A$4</f>
        <v>unid.</v>
      </c>
      <c r="F102" s="139" t="str">
        <f>'S1'!$E$11</f>
        <v>Gabinete com porta em MDF pintado a branco</v>
      </c>
      <c r="G102" s="136"/>
      <c r="H102" s="135"/>
      <c r="I102" s="135"/>
      <c r="J102" s="136"/>
      <c r="K102" s="140" t="s">
        <v>298</v>
      </c>
      <c r="L102" s="135"/>
      <c r="O102" s="40"/>
    </row>
    <row r="103" spans="1:15" ht="11.95" customHeight="1" x14ac:dyDescent="0.25">
      <c r="A103" s="39"/>
      <c r="B103" s="44" t="s">
        <v>71</v>
      </c>
      <c r="C103" s="29" t="str">
        <f>'S1'!$A$14</f>
        <v>Pavimento:</v>
      </c>
      <c r="D103" s="147">
        <v>36</v>
      </c>
      <c r="E103" s="46" t="s">
        <v>30</v>
      </c>
      <c r="F103" s="24" t="str">
        <f>'S1'!$A$34</f>
        <v>Alcatifa cor Cinza</v>
      </c>
      <c r="O103" s="40"/>
    </row>
    <row r="104" spans="1:15" ht="11.95" customHeight="1" x14ac:dyDescent="0.25">
      <c r="A104" s="39"/>
      <c r="B104" s="133"/>
      <c r="C104" s="136"/>
      <c r="D104" s="148">
        <v>18</v>
      </c>
      <c r="E104" s="146" t="s">
        <v>30</v>
      </c>
      <c r="F104" s="136" t="str">
        <f>'S1'!$E$21</f>
        <v xml:space="preserve"> Estrado 0,10m Alcatifado</v>
      </c>
      <c r="G104" s="136"/>
      <c r="H104" s="135"/>
      <c r="I104" s="135"/>
      <c r="J104" s="136"/>
      <c r="K104" s="136"/>
      <c r="L104" s="135"/>
      <c r="O104" s="40"/>
    </row>
    <row r="105" spans="1:15" ht="11.95" customHeight="1" x14ac:dyDescent="0.25">
      <c r="A105" s="39"/>
      <c r="B105" s="44" t="s">
        <v>71</v>
      </c>
      <c r="C105" s="30" t="str">
        <f>'S1'!$A$19</f>
        <v>Electricidade:</v>
      </c>
      <c r="D105" s="147">
        <v>1</v>
      </c>
      <c r="E105" s="45" t="str">
        <f>'S1'!$A$4</f>
        <v>unid.</v>
      </c>
      <c r="F105" s="45" t="str">
        <f>'S1'!$E$16</f>
        <v>Quadro eléctrico monofásico até 10A com Tomada</v>
      </c>
      <c r="G105" s="24"/>
      <c r="O105" s="40"/>
    </row>
    <row r="106" spans="1:15" ht="11.95" customHeight="1" x14ac:dyDescent="0.25">
      <c r="A106" s="39"/>
      <c r="B106" s="133"/>
      <c r="C106" s="136"/>
      <c r="D106" s="148">
        <v>6</v>
      </c>
      <c r="E106" s="139" t="str">
        <f>'S1'!$A$4</f>
        <v>unid.</v>
      </c>
      <c r="F106" s="139" t="str">
        <f>'S1'!$C$26</f>
        <v>Projectores de Led</v>
      </c>
      <c r="G106" s="136"/>
      <c r="H106" s="135"/>
      <c r="I106" s="135"/>
      <c r="J106" s="136"/>
      <c r="K106" s="136"/>
      <c r="L106" s="135"/>
      <c r="O106" s="40"/>
    </row>
    <row r="107" spans="1:15" ht="11.95" customHeight="1" x14ac:dyDescent="0.25">
      <c r="A107" s="39"/>
      <c r="B107" s="44" t="s">
        <v>71</v>
      </c>
      <c r="C107" s="30" t="str">
        <f>'S1'!$A$24</f>
        <v>Mobiliário:</v>
      </c>
      <c r="D107" s="147">
        <v>1</v>
      </c>
      <c r="E107" s="45" t="str">
        <f>'S1'!$A$4</f>
        <v>unid.</v>
      </c>
      <c r="F107" s="45" t="str">
        <f>'S1'!$C$11</f>
        <v>Mesa</v>
      </c>
      <c r="G107" s="24"/>
      <c r="O107" s="40"/>
    </row>
    <row r="108" spans="1:15" ht="11.95" customHeight="1" x14ac:dyDescent="0.25">
      <c r="A108" s="39"/>
      <c r="B108" s="133"/>
      <c r="C108" s="134"/>
      <c r="D108" s="148">
        <v>3</v>
      </c>
      <c r="E108" s="139" t="str">
        <f>'S1'!$A$4</f>
        <v>unid.</v>
      </c>
      <c r="F108" s="139" t="str">
        <f>'S1'!$C$16</f>
        <v>Cadeiras</v>
      </c>
      <c r="G108" s="136"/>
      <c r="H108" s="135"/>
      <c r="I108" s="135"/>
      <c r="J108" s="136"/>
      <c r="K108" s="136"/>
      <c r="L108" s="135"/>
      <c r="O108" s="40"/>
    </row>
    <row r="109" spans="1:15" ht="11.95" customHeight="1" x14ac:dyDescent="0.25">
      <c r="A109" s="39"/>
      <c r="B109" s="44" t="s">
        <v>71</v>
      </c>
      <c r="C109" s="30" t="str">
        <f>'S1'!$A$29</f>
        <v>Grafismo:</v>
      </c>
      <c r="D109" s="149">
        <v>4</v>
      </c>
      <c r="E109" s="45" t="str">
        <f>'S1'!$A$4</f>
        <v>unid.</v>
      </c>
      <c r="F109" s="46" t="str">
        <f>'S1'!$G$31</f>
        <v>Lonas fixas ao módulo superior com imagem num só lado</v>
      </c>
      <c r="G109" s="24"/>
      <c r="K109" s="144" t="s">
        <v>318</v>
      </c>
      <c r="O109" s="40"/>
    </row>
    <row r="110" spans="1:15" ht="11.95" customHeight="1" x14ac:dyDescent="0.25">
      <c r="A110" s="39"/>
      <c r="C110" s="29"/>
      <c r="D110" s="149">
        <v>2</v>
      </c>
      <c r="E110" s="45" t="str">
        <f>'S1'!$A$4</f>
        <v>unid.</v>
      </c>
      <c r="F110" s="46" t="str">
        <f>'S1'!$G$11</f>
        <v>Fotografia em vinil para uma parede do gabinete</v>
      </c>
      <c r="G110" s="24"/>
      <c r="K110" s="72" t="s">
        <v>299</v>
      </c>
      <c r="O110" s="40"/>
    </row>
    <row r="111" spans="1:15" ht="11.95" customHeight="1" x14ac:dyDescent="0.25">
      <c r="A111" s="39"/>
      <c r="B111" s="135"/>
      <c r="C111" s="136"/>
      <c r="D111" s="152">
        <v>1</v>
      </c>
      <c r="E111" s="139" t="str">
        <f>'S1'!$A$4</f>
        <v>unid.</v>
      </c>
      <c r="F111" s="139" t="str">
        <f>'S1'!$G$41</f>
        <v>Lettering em autocolante vinil com letra Arial Bold</v>
      </c>
      <c r="G111" s="136"/>
      <c r="H111" s="135"/>
      <c r="I111" s="135"/>
      <c r="J111" s="136"/>
      <c r="K111" s="145" t="s">
        <v>324</v>
      </c>
      <c r="L111" s="136" t="str">
        <f>'S1'!$A$39</f>
        <v>comprimento)</v>
      </c>
      <c r="O111" s="40"/>
    </row>
    <row r="112" spans="1:15" s="31" customFormat="1" ht="11.95" customHeight="1" x14ac:dyDescent="0.25">
      <c r="A112" s="39"/>
      <c r="B112" s="38"/>
      <c r="C112" s="24"/>
      <c r="D112" s="38"/>
      <c r="E112" s="38"/>
      <c r="F112" s="24"/>
      <c r="G112" s="24"/>
      <c r="H112" s="38"/>
      <c r="I112" s="38"/>
      <c r="J112" s="24"/>
      <c r="K112" s="24"/>
      <c r="L112" s="38"/>
      <c r="M112" s="38"/>
      <c r="N112" s="38"/>
      <c r="O112" s="40"/>
    </row>
    <row r="113" spans="1:15" ht="11.95" customHeight="1" x14ac:dyDescent="0.25">
      <c r="A113" s="39"/>
      <c r="B113" s="83"/>
      <c r="C113" s="83"/>
      <c r="D113" s="581" t="s">
        <v>39</v>
      </c>
      <c r="E113" s="581"/>
      <c r="F113" s="581"/>
      <c r="G113" s="83"/>
      <c r="H113" s="83">
        <v>54</v>
      </c>
      <c r="I113" s="84" t="s">
        <v>30</v>
      </c>
      <c r="J113" s="85">
        <f>Stand_R!$W$20</f>
        <v>4458.8500000000004</v>
      </c>
      <c r="K113" s="86" t="str">
        <f>'S1'!$G$16</f>
        <v>(Aplicável em espaços com 4 frentes)</v>
      </c>
      <c r="L113" s="83"/>
      <c r="M113" s="83"/>
      <c r="N113" s="83"/>
      <c r="O113" s="40"/>
    </row>
    <row r="114" spans="1:15" ht="11.95" customHeight="1" x14ac:dyDescent="0.25">
      <c r="A114" s="39"/>
      <c r="B114" s="44" t="s">
        <v>71</v>
      </c>
      <c r="C114" s="30" t="str">
        <f>'S1'!$A$9</f>
        <v>Estrutura:</v>
      </c>
      <c r="E114" s="27"/>
      <c r="F114" s="27" t="str">
        <f>'S1'!$E$6</f>
        <v>Estrutura cubo em aglomerado de madeira</v>
      </c>
      <c r="G114" s="24"/>
      <c r="O114" s="40"/>
    </row>
    <row r="115" spans="1:15" ht="11.95" customHeight="1" x14ac:dyDescent="0.25">
      <c r="A115" s="39"/>
      <c r="B115" s="135"/>
      <c r="C115" s="136"/>
      <c r="D115" s="138">
        <v>1</v>
      </c>
      <c r="E115" s="139" t="str">
        <f>'S1'!$A$4</f>
        <v>unid.</v>
      </c>
      <c r="F115" s="139" t="str">
        <f>'S1'!$E$11</f>
        <v>Gabinete com porta em MDF pintado a branco</v>
      </c>
      <c r="G115" s="136"/>
      <c r="H115" s="135"/>
      <c r="I115" s="135"/>
      <c r="J115" s="136"/>
      <c r="K115" s="170" t="s">
        <v>314</v>
      </c>
      <c r="L115" s="135"/>
      <c r="O115" s="40"/>
    </row>
    <row r="116" spans="1:15" ht="11.95" customHeight="1" x14ac:dyDescent="0.25">
      <c r="A116" s="39"/>
      <c r="B116" s="44" t="s">
        <v>71</v>
      </c>
      <c r="C116" s="29" t="str">
        <f>'S1'!$A$14</f>
        <v>Pavimento:</v>
      </c>
      <c r="D116" s="147">
        <v>54</v>
      </c>
      <c r="E116" s="46" t="s">
        <v>30</v>
      </c>
      <c r="F116" s="24" t="str">
        <f>'S1'!$A$34</f>
        <v>Alcatifa cor Cinza</v>
      </c>
      <c r="O116" s="40"/>
    </row>
    <row r="117" spans="1:15" ht="11.95" customHeight="1" x14ac:dyDescent="0.25">
      <c r="A117" s="39"/>
      <c r="B117" s="133"/>
      <c r="C117" s="136"/>
      <c r="D117" s="148">
        <v>9</v>
      </c>
      <c r="E117" s="146" t="s">
        <v>30</v>
      </c>
      <c r="F117" s="136" t="str">
        <f>'S1'!$E$21</f>
        <v xml:space="preserve"> Estrado 0,10m Alcatifado</v>
      </c>
      <c r="G117" s="136"/>
      <c r="H117" s="135"/>
      <c r="I117" s="135"/>
      <c r="J117" s="136"/>
      <c r="K117" s="136"/>
      <c r="L117" s="135"/>
      <c r="O117" s="40"/>
    </row>
    <row r="118" spans="1:15" ht="11.95" customHeight="1" x14ac:dyDescent="0.25">
      <c r="A118" s="39"/>
      <c r="B118" s="44" t="s">
        <v>71</v>
      </c>
      <c r="C118" s="30" t="str">
        <f>'S1'!$A$19</f>
        <v>Electricidade:</v>
      </c>
      <c r="D118" s="147">
        <v>1</v>
      </c>
      <c r="E118" s="45" t="str">
        <f>'S1'!$A$4</f>
        <v>unid.</v>
      </c>
      <c r="F118" s="45" t="str">
        <f>'S1'!$E$16</f>
        <v>Quadro eléctrico monofásico até 10A com Tomada</v>
      </c>
      <c r="G118" s="24"/>
      <c r="O118" s="40"/>
    </row>
    <row r="119" spans="1:15" ht="11.95" customHeight="1" x14ac:dyDescent="0.25">
      <c r="A119" s="39"/>
      <c r="B119" s="133"/>
      <c r="C119" s="136"/>
      <c r="D119" s="148">
        <v>7</v>
      </c>
      <c r="E119" s="139" t="str">
        <f>'S1'!$A$4</f>
        <v>unid.</v>
      </c>
      <c r="F119" s="139" t="str">
        <f>'S1'!$C$26</f>
        <v>Projectores de Led</v>
      </c>
      <c r="G119" s="136"/>
      <c r="H119" s="135"/>
      <c r="I119" s="135"/>
      <c r="J119" s="136"/>
      <c r="K119" s="136"/>
      <c r="L119" s="135"/>
      <c r="O119" s="40"/>
    </row>
    <row r="120" spans="1:15" ht="11.95" customHeight="1" x14ac:dyDescent="0.25">
      <c r="A120" s="39"/>
      <c r="B120" s="44" t="s">
        <v>71</v>
      </c>
      <c r="C120" s="30" t="str">
        <f>'S1'!$A$24</f>
        <v>Mobiliário:</v>
      </c>
      <c r="D120" s="147">
        <v>2</v>
      </c>
      <c r="E120" s="45" t="str">
        <f>'S1'!$A$4</f>
        <v>unid.</v>
      </c>
      <c r="F120" s="45" t="str">
        <f>'S1'!$C$11</f>
        <v>Mesa</v>
      </c>
      <c r="G120" s="24"/>
      <c r="O120" s="40"/>
    </row>
    <row r="121" spans="1:15" ht="11.95" customHeight="1" x14ac:dyDescent="0.25">
      <c r="A121" s="39"/>
      <c r="B121" s="133"/>
      <c r="C121" s="134"/>
      <c r="D121" s="148">
        <v>3</v>
      </c>
      <c r="E121" s="139" t="str">
        <f>'S1'!$A$4</f>
        <v>unid.</v>
      </c>
      <c r="F121" s="139" t="str">
        <f>'S1'!$C$16</f>
        <v>Cadeiras</v>
      </c>
      <c r="G121" s="136"/>
      <c r="H121" s="135"/>
      <c r="I121" s="135"/>
      <c r="J121" s="136"/>
      <c r="K121" s="136"/>
      <c r="L121" s="135"/>
      <c r="O121" s="40"/>
    </row>
    <row r="122" spans="1:15" ht="11.95" customHeight="1" x14ac:dyDescent="0.25">
      <c r="A122" s="39"/>
      <c r="B122" s="44" t="s">
        <v>71</v>
      </c>
      <c r="C122" s="30" t="str">
        <f>'S1'!$A$29</f>
        <v>Grafismo:</v>
      </c>
      <c r="D122" s="149">
        <v>4</v>
      </c>
      <c r="E122" s="45" t="str">
        <f>'S1'!$A$4</f>
        <v>unid.</v>
      </c>
      <c r="F122" s="46" t="str">
        <f>'S1'!$G$31</f>
        <v>Lonas fixas ao módulo superior com imagem num só lado</v>
      </c>
      <c r="G122" s="24"/>
      <c r="K122" s="144" t="s">
        <v>318</v>
      </c>
      <c r="O122" s="40"/>
    </row>
    <row r="123" spans="1:15" ht="11.95" customHeight="1" x14ac:dyDescent="0.25">
      <c r="A123" s="39"/>
      <c r="D123" s="149">
        <v>5</v>
      </c>
      <c r="E123" s="45" t="str">
        <f>'S1'!$A$4</f>
        <v>unid.</v>
      </c>
      <c r="F123" s="46" t="str">
        <f>'S1'!$E$26</f>
        <v>Fotografia em vinil para costas do gabinete e paredes</v>
      </c>
      <c r="G123" s="24"/>
      <c r="K123" s="72" t="s">
        <v>318</v>
      </c>
      <c r="O123" s="40"/>
    </row>
    <row r="124" spans="1:15" ht="11.95" customHeight="1" x14ac:dyDescent="0.25">
      <c r="A124" s="39"/>
      <c r="B124" s="135"/>
      <c r="C124" s="136"/>
      <c r="D124" s="152">
        <v>1</v>
      </c>
      <c r="E124" s="139" t="str">
        <f>'S1'!$A$4</f>
        <v>unid.</v>
      </c>
      <c r="F124" s="139" t="str">
        <f>'S1'!$G$41</f>
        <v>Lettering em autocolante vinil com letra Arial Bold</v>
      </c>
      <c r="G124" s="136"/>
      <c r="H124" s="135"/>
      <c r="I124" s="135"/>
      <c r="J124" s="136"/>
      <c r="K124" s="145" t="s">
        <v>323</v>
      </c>
      <c r="L124" s="136" t="str">
        <f>'S1'!$A$39</f>
        <v>comprimento)</v>
      </c>
      <c r="M124" s="135"/>
      <c r="O124" s="40"/>
    </row>
    <row r="125" spans="1:15" s="31" customFormat="1" ht="11.95" customHeight="1" x14ac:dyDescent="0.25">
      <c r="A125" s="39"/>
      <c r="B125" s="38"/>
      <c r="C125" s="24"/>
      <c r="D125" s="38"/>
      <c r="E125" s="38"/>
      <c r="F125" s="24"/>
      <c r="G125" s="24"/>
      <c r="H125" s="38"/>
      <c r="I125" s="38"/>
      <c r="J125" s="24"/>
      <c r="K125" s="24"/>
      <c r="L125" s="38"/>
      <c r="M125" s="38"/>
      <c r="N125" s="38"/>
      <c r="O125" s="40"/>
    </row>
    <row r="126" spans="1:15" ht="11.95" customHeight="1" x14ac:dyDescent="0.25">
      <c r="A126" s="39"/>
      <c r="B126" s="83"/>
      <c r="C126" s="83"/>
      <c r="D126" s="581" t="s">
        <v>39</v>
      </c>
      <c r="E126" s="581"/>
      <c r="F126" s="581"/>
      <c r="G126" s="83"/>
      <c r="H126" s="83">
        <v>81</v>
      </c>
      <c r="I126" s="84" t="s">
        <v>30</v>
      </c>
      <c r="J126" s="85">
        <f>Stand_R!$W$21</f>
        <v>6222.43</v>
      </c>
      <c r="K126" s="86" t="str">
        <f>'S1'!$G$16</f>
        <v>(Aplicável em espaços com 4 frentes)</v>
      </c>
      <c r="L126" s="83"/>
      <c r="M126" s="83"/>
      <c r="N126" s="150"/>
      <c r="O126" s="40"/>
    </row>
    <row r="127" spans="1:15" ht="11.95" customHeight="1" x14ac:dyDescent="0.25">
      <c r="A127" s="39"/>
      <c r="B127" s="44" t="s">
        <v>71</v>
      </c>
      <c r="C127" s="30" t="str">
        <f>'S1'!$A$9</f>
        <v>Estrutura:</v>
      </c>
      <c r="E127" s="27"/>
      <c r="F127" s="27" t="str">
        <f>'S1'!$E$6</f>
        <v>Estrutura cubo em aglomerado de madeira</v>
      </c>
      <c r="O127" s="40"/>
    </row>
    <row r="128" spans="1:15" ht="11.95" customHeight="1" x14ac:dyDescent="0.25">
      <c r="A128" s="39"/>
      <c r="B128" s="136"/>
      <c r="C128" s="136"/>
      <c r="D128" s="138">
        <v>1</v>
      </c>
      <c r="E128" s="139" t="str">
        <f>'S1'!$A$4</f>
        <v>unid.</v>
      </c>
      <c r="F128" s="139" t="str">
        <f>'S1'!$E$11</f>
        <v>Gabinete com porta em MDF pintado a branco</v>
      </c>
      <c r="G128" s="135"/>
      <c r="H128" s="135"/>
      <c r="I128" s="135"/>
      <c r="J128" s="136"/>
      <c r="K128" s="72" t="s">
        <v>314</v>
      </c>
      <c r="L128" s="135"/>
      <c r="O128" s="40"/>
    </row>
    <row r="129" spans="1:15" ht="11.95" customHeight="1" x14ac:dyDescent="0.25">
      <c r="A129" s="39"/>
      <c r="B129" s="44" t="s">
        <v>71</v>
      </c>
      <c r="C129" s="29" t="str">
        <f>'S1'!$A$14</f>
        <v>Pavimento:</v>
      </c>
      <c r="D129" s="147">
        <v>81</v>
      </c>
      <c r="E129" s="46" t="s">
        <v>30</v>
      </c>
      <c r="F129" s="24" t="str">
        <f>'S1'!$A$34</f>
        <v>Alcatifa cor Cinza</v>
      </c>
      <c r="O129" s="40"/>
    </row>
    <row r="130" spans="1:15" ht="11.95" customHeight="1" x14ac:dyDescent="0.25">
      <c r="A130" s="39"/>
      <c r="B130" s="133"/>
      <c r="C130" s="136"/>
      <c r="D130" s="148">
        <v>9</v>
      </c>
      <c r="E130" s="146" t="s">
        <v>30</v>
      </c>
      <c r="F130" s="136" t="str">
        <f>'S1'!$E$21</f>
        <v xml:space="preserve"> Estrado 0,10m Alcatifado</v>
      </c>
      <c r="G130" s="135"/>
      <c r="H130" s="135"/>
      <c r="I130" s="135"/>
      <c r="J130" s="136"/>
      <c r="K130" s="136"/>
      <c r="L130" s="135"/>
      <c r="O130" s="40"/>
    </row>
    <row r="131" spans="1:15" ht="11.95" customHeight="1" x14ac:dyDescent="0.25">
      <c r="A131" s="39"/>
      <c r="B131" s="44" t="s">
        <v>71</v>
      </c>
      <c r="C131" s="30" t="str">
        <f>'S1'!$A$19</f>
        <v>Electricidade:</v>
      </c>
      <c r="D131" s="147">
        <v>1</v>
      </c>
      <c r="E131" s="45" t="str">
        <f>'S1'!$A$4</f>
        <v>unid.</v>
      </c>
      <c r="F131" s="45" t="str">
        <f>'S1'!$E$16</f>
        <v>Quadro eléctrico monofásico até 10A com Tomada</v>
      </c>
      <c r="O131" s="40"/>
    </row>
    <row r="132" spans="1:15" ht="11.95" customHeight="1" x14ac:dyDescent="0.25">
      <c r="A132" s="39"/>
      <c r="B132" s="133"/>
      <c r="C132" s="136"/>
      <c r="D132" s="148">
        <v>9</v>
      </c>
      <c r="E132" s="139" t="str">
        <f>'S1'!$A$4</f>
        <v>unid.</v>
      </c>
      <c r="F132" s="139" t="str">
        <f>'S1'!$C$26</f>
        <v>Projectores de Led</v>
      </c>
      <c r="G132" s="136"/>
      <c r="H132" s="135"/>
      <c r="I132" s="135"/>
      <c r="J132" s="136"/>
      <c r="K132" s="136"/>
      <c r="L132" s="135"/>
      <c r="M132" s="135"/>
      <c r="O132" s="40"/>
    </row>
    <row r="133" spans="1:15" ht="11.95" customHeight="1" x14ac:dyDescent="0.25">
      <c r="A133" s="39"/>
      <c r="B133" s="44" t="s">
        <v>71</v>
      </c>
      <c r="C133" s="30" t="str">
        <f>'S1'!$A$24</f>
        <v>Mobiliário:</v>
      </c>
      <c r="D133" s="147">
        <v>1</v>
      </c>
      <c r="E133" s="45" t="str">
        <f>'S1'!$A$4</f>
        <v>unid.</v>
      </c>
      <c r="F133" s="45" t="str">
        <f>'S1'!$C$11</f>
        <v>Mesa</v>
      </c>
      <c r="O133" s="40"/>
    </row>
    <row r="134" spans="1:15" ht="11.95" customHeight="1" x14ac:dyDescent="0.25">
      <c r="A134" s="39"/>
      <c r="B134" s="133"/>
      <c r="C134" s="134"/>
      <c r="D134" s="148">
        <v>3</v>
      </c>
      <c r="E134" s="139" t="str">
        <f>'S1'!$A$4</f>
        <v>unid.</v>
      </c>
      <c r="F134" s="139" t="str">
        <f>'S1'!$C$16</f>
        <v>Cadeiras</v>
      </c>
      <c r="G134" s="135"/>
      <c r="H134" s="135"/>
      <c r="I134" s="135"/>
      <c r="J134" s="136"/>
      <c r="K134" s="136"/>
      <c r="L134" s="135"/>
      <c r="O134" s="40"/>
    </row>
    <row r="135" spans="1:15" ht="11.95" customHeight="1" x14ac:dyDescent="0.25">
      <c r="A135" s="39"/>
      <c r="B135" s="44" t="s">
        <v>71</v>
      </c>
      <c r="C135" s="30" t="str">
        <f>'S1'!$A$29</f>
        <v>Grafismo:</v>
      </c>
      <c r="D135" s="149">
        <v>4</v>
      </c>
      <c r="E135" s="45" t="str">
        <f>'S1'!$A$4</f>
        <v>unid.</v>
      </c>
      <c r="F135" s="46" t="str">
        <f>'S1'!$G$31</f>
        <v>Lonas fixas ao módulo superior com imagem num só lado</v>
      </c>
      <c r="G135" s="24"/>
      <c r="K135" s="144" t="s">
        <v>318</v>
      </c>
      <c r="O135" s="40"/>
    </row>
    <row r="136" spans="1:15" ht="11.95" customHeight="1" x14ac:dyDescent="0.25">
      <c r="A136" s="39"/>
      <c r="D136" s="149">
        <v>9</v>
      </c>
      <c r="E136" s="45" t="str">
        <f>'S1'!$A$4</f>
        <v>unid.</v>
      </c>
      <c r="F136" s="46" t="str">
        <f>'S1'!$E$26</f>
        <v>Fotografia em vinil para costas do gabinete e paredes</v>
      </c>
      <c r="G136" s="24"/>
      <c r="K136" s="72" t="s">
        <v>318</v>
      </c>
      <c r="O136" s="40"/>
    </row>
    <row r="137" spans="1:15" ht="11.95" customHeight="1" x14ac:dyDescent="0.25">
      <c r="A137" s="39"/>
      <c r="B137" s="135"/>
      <c r="C137" s="136"/>
      <c r="D137" s="152">
        <v>1</v>
      </c>
      <c r="E137" s="139" t="str">
        <f>'S1'!$A$4</f>
        <v>unid.</v>
      </c>
      <c r="F137" s="139" t="str">
        <f>'S1'!$G$41</f>
        <v>Lettering em autocolante vinil com letra Arial Bold</v>
      </c>
      <c r="G137" s="136"/>
      <c r="H137" s="135"/>
      <c r="I137" s="135"/>
      <c r="J137" s="136"/>
      <c r="K137" s="145" t="s">
        <v>323</v>
      </c>
      <c r="L137" s="136" t="str">
        <f>'S1'!$A$39</f>
        <v>comprimento)</v>
      </c>
      <c r="M137" s="135"/>
      <c r="O137" s="40"/>
    </row>
    <row r="138" spans="1:15" ht="11.95" customHeight="1" x14ac:dyDescent="0.25">
      <c r="A138" s="39"/>
      <c r="D138" s="38"/>
      <c r="E138" s="38"/>
      <c r="G138" s="24"/>
      <c r="O138" s="40"/>
    </row>
    <row r="139" spans="1:15" ht="11.95" customHeight="1" x14ac:dyDescent="0.25">
      <c r="A139" s="41"/>
      <c r="C139" s="79"/>
      <c r="D139" s="79"/>
      <c r="E139" s="79"/>
      <c r="F139" s="79"/>
      <c r="G139" s="79"/>
      <c r="H139" s="79"/>
      <c r="I139" s="79"/>
      <c r="J139" s="79"/>
      <c r="K139" s="79"/>
      <c r="L139" s="79"/>
      <c r="M139" s="79"/>
      <c r="N139" s="42"/>
      <c r="O139" s="43"/>
    </row>
    <row r="140" spans="1:15" ht="11.95" customHeight="1" x14ac:dyDescent="0.25">
      <c r="A140" s="41"/>
      <c r="C140" s="578" t="str">
        <f>'T1'!$J$1</f>
        <v>MOBILIÁRIO / MATERIAL</v>
      </c>
      <c r="D140" s="578"/>
      <c r="E140" s="578"/>
      <c r="F140" s="578"/>
      <c r="G140" s="578"/>
      <c r="H140" s="160" t="str">
        <f>'T1'!$J$6</f>
        <v>(Adicional para Stands FIL)</v>
      </c>
      <c r="I140" s="122"/>
      <c r="J140" s="122"/>
      <c r="K140" s="151"/>
      <c r="L140" s="151"/>
      <c r="M140" s="151"/>
      <c r="N140" s="150"/>
      <c r="O140" s="43"/>
    </row>
    <row r="141" spans="1:15" ht="11.95" customHeight="1" x14ac:dyDescent="0.25">
      <c r="A141" s="41"/>
      <c r="C141" s="79"/>
      <c r="D141" s="79"/>
      <c r="E141" s="79"/>
      <c r="F141" s="79"/>
      <c r="G141" s="79"/>
      <c r="H141" s="79"/>
      <c r="I141" s="79"/>
      <c r="J141" s="79"/>
      <c r="K141" s="79"/>
      <c r="L141" s="79"/>
      <c r="M141" s="79"/>
      <c r="N141" s="42"/>
      <c r="O141" s="43"/>
    </row>
    <row r="142" spans="1:15" ht="11.95" customHeight="1" x14ac:dyDescent="0.25">
      <c r="A142" s="41"/>
      <c r="C142" s="79"/>
      <c r="D142" s="79"/>
      <c r="E142" s="79"/>
      <c r="F142" s="79"/>
      <c r="G142" s="79"/>
      <c r="H142" s="79"/>
      <c r="I142" s="79"/>
      <c r="K142" s="79"/>
      <c r="L142" s="79"/>
      <c r="M142" s="79"/>
      <c r="N142" s="42"/>
      <c r="O142" s="43"/>
    </row>
    <row r="143" spans="1:15" ht="11.95" customHeight="1" x14ac:dyDescent="0.25">
      <c r="A143" s="41"/>
      <c r="C143" s="79"/>
      <c r="D143" s="57" t="str">
        <f>'T1'!$J$21</f>
        <v>Cadeira em PVC branca e pés cinza</v>
      </c>
      <c r="E143" s="57"/>
      <c r="F143" s="38"/>
      <c r="G143" s="79"/>
      <c r="H143" s="79"/>
      <c r="J143" s="57" t="str">
        <f>'T1'!$J$31</f>
        <v>Banco alto branco CONCHA</v>
      </c>
      <c r="K143" s="79"/>
      <c r="L143" s="79"/>
      <c r="M143" s="79"/>
      <c r="N143" s="42"/>
      <c r="O143" s="43"/>
    </row>
    <row r="144" spans="1:15" ht="11.95" customHeight="1" x14ac:dyDescent="0.25">
      <c r="A144" s="41"/>
      <c r="C144" s="112"/>
      <c r="D144" s="112"/>
      <c r="E144" s="112"/>
      <c r="F144" s="112"/>
      <c r="G144" s="112"/>
      <c r="H144" s="112"/>
      <c r="I144" s="112"/>
      <c r="J144" s="112"/>
      <c r="K144" s="112"/>
      <c r="L144" s="79"/>
      <c r="M144" s="79"/>
      <c r="N144" s="42"/>
      <c r="O144" s="43"/>
    </row>
    <row r="145" spans="1:15" ht="11.95" customHeight="1" x14ac:dyDescent="0.25">
      <c r="A145" s="41"/>
      <c r="C145" s="79"/>
      <c r="D145" s="79"/>
      <c r="E145" s="79"/>
      <c r="F145" s="79"/>
      <c r="G145" s="79"/>
      <c r="H145" s="79"/>
      <c r="I145" s="79"/>
      <c r="J145" s="79"/>
      <c r="K145" s="79"/>
      <c r="L145" s="79"/>
      <c r="M145" s="79"/>
      <c r="N145" s="42"/>
      <c r="O145" s="43"/>
    </row>
    <row r="146" spans="1:15" ht="11.95" customHeight="1" x14ac:dyDescent="0.25">
      <c r="A146" s="41"/>
      <c r="C146" s="79"/>
      <c r="D146" s="79"/>
      <c r="E146" s="79"/>
      <c r="F146" s="79"/>
      <c r="G146" s="79"/>
      <c r="H146" s="79"/>
      <c r="I146" s="79"/>
      <c r="J146" s="79"/>
      <c r="K146" s="79"/>
      <c r="L146" s="79"/>
      <c r="M146" s="79"/>
      <c r="N146" s="42"/>
      <c r="O146" s="43"/>
    </row>
    <row r="147" spans="1:15" ht="11.95" customHeight="1" x14ac:dyDescent="0.25">
      <c r="A147" s="41"/>
      <c r="C147" s="79"/>
      <c r="D147" s="57" t="str">
        <f>'T1'!$J$26</f>
        <v xml:space="preserve">Mesa redonda branca </v>
      </c>
      <c r="E147" s="57"/>
      <c r="F147" s="38"/>
      <c r="G147" s="79"/>
      <c r="H147" s="79"/>
      <c r="J147" s="2" t="str">
        <f>'T1'!$F$21</f>
        <v>Porta folhetos 5 bolsas A4</v>
      </c>
      <c r="K147" s="79"/>
      <c r="L147" s="79"/>
      <c r="M147" s="79"/>
      <c r="N147" s="42"/>
      <c r="O147" s="43"/>
    </row>
    <row r="148" spans="1:15" ht="11.95" customHeight="1" x14ac:dyDescent="0.25">
      <c r="A148" s="41"/>
      <c r="C148" s="79"/>
      <c r="D148" s="79"/>
      <c r="E148" s="79"/>
      <c r="F148" s="79"/>
      <c r="G148" s="79"/>
      <c r="H148" s="79"/>
      <c r="I148" s="79"/>
      <c r="J148" s="79"/>
      <c r="K148" s="79"/>
      <c r="L148" s="79"/>
      <c r="M148" s="79"/>
      <c r="N148" s="42"/>
      <c r="O148" s="43"/>
    </row>
    <row r="149" spans="1:15" ht="11.95" customHeight="1" x14ac:dyDescent="0.25">
      <c r="A149" s="41"/>
      <c r="C149" s="112"/>
      <c r="D149" s="112"/>
      <c r="E149" s="112"/>
      <c r="F149" s="112"/>
      <c r="G149" s="112"/>
      <c r="H149" s="112"/>
      <c r="I149" s="112"/>
      <c r="J149" s="112"/>
      <c r="K149" s="112"/>
      <c r="L149" s="79"/>
      <c r="M149" s="79"/>
      <c r="N149" s="42"/>
      <c r="O149" s="43"/>
    </row>
    <row r="150" spans="1:15" ht="11.95" customHeight="1" x14ac:dyDescent="0.25">
      <c r="A150" s="41"/>
      <c r="C150" s="79"/>
      <c r="D150" s="79"/>
      <c r="E150" s="79"/>
      <c r="F150" s="79"/>
      <c r="G150" s="79"/>
      <c r="H150" s="79"/>
      <c r="I150" s="79"/>
      <c r="J150" s="79"/>
      <c r="K150" s="79"/>
      <c r="L150" s="79"/>
      <c r="M150" s="79"/>
      <c r="N150" s="42"/>
      <c r="O150" s="43"/>
    </row>
    <row r="151" spans="1:15" ht="11.95" customHeight="1" x14ac:dyDescent="0.25">
      <c r="A151" s="41"/>
      <c r="C151" s="79"/>
      <c r="D151" s="79"/>
      <c r="E151" s="79"/>
      <c r="F151" s="79"/>
      <c r="G151" s="79"/>
      <c r="H151" s="79"/>
      <c r="I151" s="79"/>
      <c r="J151" s="79"/>
      <c r="K151" s="79"/>
      <c r="L151" s="79"/>
      <c r="M151" s="79"/>
      <c r="N151" s="42"/>
      <c r="O151" s="43"/>
    </row>
    <row r="152" spans="1:15" ht="11.95" customHeight="1" x14ac:dyDescent="0.25">
      <c r="A152" s="41"/>
      <c r="C152" s="79"/>
      <c r="D152" s="79"/>
      <c r="E152" s="79"/>
      <c r="G152" s="51" t="str">
        <f>'T2'!$A$38</f>
        <v>Balcão FIL A - branco e cinza, prateleira, portas e fechadura (1,03x 0,50x1,00 Alt)</v>
      </c>
      <c r="H152" s="79"/>
      <c r="I152" s="79"/>
      <c r="J152" s="79"/>
      <c r="K152" s="79"/>
      <c r="L152" s="79"/>
      <c r="M152" s="79"/>
      <c r="N152" s="42"/>
      <c r="O152" s="43"/>
    </row>
    <row r="153" spans="1:15" ht="11.95" customHeight="1" x14ac:dyDescent="0.25">
      <c r="A153" s="41"/>
      <c r="C153" s="79"/>
      <c r="D153" s="79"/>
      <c r="E153" s="79"/>
      <c r="F153" s="79"/>
      <c r="G153" s="79"/>
      <c r="H153" s="79"/>
      <c r="I153" s="79"/>
      <c r="J153" s="79"/>
      <c r="K153" s="79"/>
      <c r="L153" s="79"/>
      <c r="M153" s="79"/>
      <c r="N153" s="42"/>
      <c r="O153" s="43"/>
    </row>
    <row r="154" spans="1:15" ht="11.95" customHeight="1" x14ac:dyDescent="0.25">
      <c r="A154" s="39"/>
      <c r="G154" s="24"/>
      <c r="H154" s="24"/>
      <c r="O154" s="40"/>
    </row>
    <row r="155" spans="1:15" ht="11.95" customHeight="1" x14ac:dyDescent="0.25">
      <c r="A155" s="39"/>
      <c r="G155" s="24"/>
      <c r="H155" s="24"/>
      <c r="O155" s="40"/>
    </row>
    <row r="156" spans="1:15" ht="11.95" customHeight="1" x14ac:dyDescent="0.25">
      <c r="A156" s="41"/>
      <c r="C156" s="38"/>
      <c r="D156" s="38"/>
      <c r="E156" s="38"/>
      <c r="F156" s="38"/>
      <c r="N156" s="42"/>
      <c r="O156" s="43"/>
    </row>
    <row r="157" spans="1:15" ht="11.95" customHeight="1" thickBot="1" x14ac:dyDescent="0.3">
      <c r="A157" s="47"/>
      <c r="B157" s="48"/>
      <c r="C157" s="49"/>
      <c r="D157" s="49"/>
      <c r="E157" s="49"/>
      <c r="F157" s="49"/>
      <c r="G157" s="48"/>
      <c r="H157" s="48"/>
      <c r="I157" s="48"/>
      <c r="J157" s="49"/>
      <c r="K157" s="49"/>
      <c r="L157" s="48"/>
      <c r="M157" s="48"/>
      <c r="N157" s="48"/>
      <c r="O157" s="50"/>
    </row>
    <row r="158" spans="1:15" ht="11.95" customHeight="1" thickTop="1" x14ac:dyDescent="0.25"/>
  </sheetData>
  <sheetProtection selectLockedCells="1"/>
  <mergeCells count="15">
    <mergeCell ref="C140:G140"/>
    <mergeCell ref="E10:G10"/>
    <mergeCell ref="H10:I10"/>
    <mergeCell ref="D126:F126"/>
    <mergeCell ref="D113:F113"/>
    <mergeCell ref="D100:F100"/>
    <mergeCell ref="G2:J3"/>
    <mergeCell ref="C11:M13"/>
    <mergeCell ref="C7:M8"/>
    <mergeCell ref="D44:E44"/>
    <mergeCell ref="D45:E45"/>
    <mergeCell ref="D21:E21"/>
    <mergeCell ref="D22:E22"/>
    <mergeCell ref="D33:E33"/>
    <mergeCell ref="D34:E34"/>
  </mergeCells>
  <phoneticPr fontId="36" type="noConversion"/>
  <hyperlinks>
    <hyperlink ref="L3" location="Serviços!I21" display="◄" xr:uid="{FC7E9695-CD64-4786-BB4B-15BD78479504}"/>
  </hyperlinks>
  <printOptions horizontalCentered="1" verticalCentered="1"/>
  <pageMargins left="0.19685039370078741" right="0.19685039370078741" top="0.39370078740157483" bottom="0" header="0" footer="0"/>
  <pageSetup paperSize="9" scale="95" orientation="portrait" r:id="rId1"/>
  <rowBreaks count="1" manualBreakCount="1">
    <brk id="8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393C9-C8C1-4963-A533-B2C8EDAF6112}">
  <sheetPr codeName="Folha2"/>
  <dimension ref="A1:N210"/>
  <sheetViews>
    <sheetView showGridLines="0" defaultGridColor="0" colorId="22" zoomScaleNormal="100" workbookViewId="0">
      <selection activeCell="A19" sqref="A19"/>
    </sheetView>
  </sheetViews>
  <sheetFormatPr defaultColWidth="9.109375" defaultRowHeight="11.25" customHeight="1" x14ac:dyDescent="0.25"/>
  <cols>
    <col min="1" max="1" width="31.33203125" style="2" bestFit="1" customWidth="1"/>
    <col min="2" max="2" width="4.88671875" style="2" bestFit="1" customWidth="1"/>
    <col min="3" max="3" width="12.44140625" style="2" bestFit="1" customWidth="1"/>
    <col min="4" max="4" width="2.109375" style="2" customWidth="1"/>
    <col min="5" max="5" width="1.109375" style="2" customWidth="1"/>
    <col min="6" max="6" width="27.44140625" style="2" bestFit="1" customWidth="1"/>
    <col min="7" max="7" width="1.33203125" style="2" customWidth="1"/>
    <col min="8" max="8" width="2.6640625" style="2" customWidth="1"/>
    <col min="9" max="9" width="1.5546875" style="2" customWidth="1"/>
    <col min="10" max="10" width="27.33203125" style="2" bestFit="1" customWidth="1"/>
    <col min="11" max="11" width="2" style="2" customWidth="1"/>
    <col min="12" max="12" width="37.109375" style="2" bestFit="1" customWidth="1"/>
    <col min="13" max="13" width="1.33203125" style="2" customWidth="1"/>
    <col min="14" max="14" width="52.5546875" style="2" bestFit="1" customWidth="1"/>
    <col min="15" max="15" width="2.109375" style="2" customWidth="1"/>
    <col min="16" max="16" width="5" style="2" customWidth="1"/>
    <col min="17" max="16384" width="9.109375" style="2"/>
  </cols>
  <sheetData>
    <row r="1" spans="1:14" ht="14" customHeight="1" thickBot="1" x14ac:dyDescent="0.3">
      <c r="A1" s="124" t="str">
        <f>Stand_R!$L$1</f>
        <v>Português</v>
      </c>
      <c r="B1" s="80"/>
      <c r="D1" s="80"/>
      <c r="F1" s="11" t="str">
        <f>IF($A$1="Português",F2,(IF($A$1="English",F3,(IF($A$1="Español",F4,(IF($A$1="Français",F5)))))))</f>
        <v>SERVIÇOS FIL</v>
      </c>
      <c r="G1" s="80"/>
      <c r="H1" s="80"/>
      <c r="J1" s="11" t="str">
        <f>IF($A$1="Português",J2,(IF($A$1="English",J3,(IF($A$1="Español",J4,(IF($A$1="Français",J5)))))))</f>
        <v>MOBILIÁRIO / MATERIAL</v>
      </c>
      <c r="L1" s="11" t="str">
        <f>IF($A$1="Português",L2,(IF($A$1="English",L3,(IF($A$1="Español",L4,(IF($A$1="Français",L5)))))))</f>
        <v>Armazém com porta</v>
      </c>
      <c r="N1" s="11" t="str">
        <f>IF($A$1="Português",N2,(IF($A$1="English",N3,(IF($A$1="Español",N4,(IF($A$1="Français",N5)))))))</f>
        <v>Impressão Digital na Pala</v>
      </c>
    </row>
    <row r="2" spans="1:14" ht="14" customHeight="1" thickTop="1" x14ac:dyDescent="0.25">
      <c r="A2" s="171" t="s">
        <v>471</v>
      </c>
      <c r="B2" s="172"/>
      <c r="C2" s="173"/>
      <c r="D2" s="62"/>
      <c r="F2" s="2" t="s">
        <v>93</v>
      </c>
      <c r="G2" s="3"/>
      <c r="H2" s="1"/>
      <c r="J2" s="9" t="s">
        <v>199</v>
      </c>
      <c r="L2" s="9" t="s">
        <v>421</v>
      </c>
      <c r="N2" s="110" t="s">
        <v>398</v>
      </c>
    </row>
    <row r="3" spans="1:14" ht="14" customHeight="1" x14ac:dyDescent="0.25">
      <c r="A3" s="174" t="s">
        <v>472</v>
      </c>
      <c r="B3" s="175"/>
      <c r="C3" s="176">
        <v>45614</v>
      </c>
      <c r="D3" s="62"/>
      <c r="F3" s="2" t="s">
        <v>94</v>
      </c>
      <c r="G3" s="111"/>
      <c r="J3" s="9" t="s">
        <v>200</v>
      </c>
      <c r="L3" s="9" t="s">
        <v>422</v>
      </c>
      <c r="N3" s="110" t="s">
        <v>399</v>
      </c>
    </row>
    <row r="4" spans="1:14" ht="14" customHeight="1" x14ac:dyDescent="0.25">
      <c r="A4" s="174" t="s">
        <v>473</v>
      </c>
      <c r="B4" s="177">
        <v>1</v>
      </c>
      <c r="C4" s="178">
        <f>$C$9-$B$4</f>
        <v>45616</v>
      </c>
      <c r="D4" s="63"/>
      <c r="F4" s="2" t="s">
        <v>95</v>
      </c>
      <c r="G4" s="15"/>
      <c r="J4" s="9" t="s">
        <v>201</v>
      </c>
      <c r="L4" s="9" t="s">
        <v>423</v>
      </c>
      <c r="N4" s="110" t="s">
        <v>400</v>
      </c>
    </row>
    <row r="5" spans="1:14" ht="14" customHeight="1" x14ac:dyDescent="0.25">
      <c r="A5" s="179" t="s">
        <v>474</v>
      </c>
      <c r="B5" s="180">
        <v>90</v>
      </c>
      <c r="C5" s="181">
        <f>SUM($C$3-$B$5)</f>
        <v>45524</v>
      </c>
      <c r="D5" s="64"/>
      <c r="F5" s="2" t="s">
        <v>96</v>
      </c>
      <c r="G5" s="3"/>
      <c r="H5" s="81"/>
      <c r="J5" s="9" t="s">
        <v>202</v>
      </c>
      <c r="L5" s="9" t="s">
        <v>424</v>
      </c>
      <c r="N5" s="110" t="s">
        <v>401</v>
      </c>
    </row>
    <row r="6" spans="1:14" ht="14" customHeight="1" x14ac:dyDescent="0.25">
      <c r="A6" s="179" t="s">
        <v>475</v>
      </c>
      <c r="B6" s="180">
        <v>45</v>
      </c>
      <c r="C6" s="181">
        <f>SUM($C$3-$B$6)</f>
        <v>45569</v>
      </c>
      <c r="D6" s="63"/>
      <c r="F6" s="11" t="str">
        <f>IF($A$1="Português",F7,(IF($A$1="English",F8,(IF($A$1="Español",F9,(IF($A$1="Français",F10)))))))</f>
        <v>REQUINTE sem Torre</v>
      </c>
      <c r="G6" s="1"/>
      <c r="H6" s="1"/>
      <c r="J6" s="11" t="str">
        <f>IF($A$1="Português",J7,(IF($A$1="English",J8,(IF($A$1="Español",J9,(IF($A$1="Français",J10)))))))</f>
        <v>(Adicional para Stands FIL)</v>
      </c>
      <c r="L6" s="11" t="str">
        <f>IF($A$1="Português",L7,(IF($A$1="English",L8,(IF($A$1="Español",L9,(IF($A$1="Français",L10)))))))</f>
        <v xml:space="preserve">ALCATIFA </v>
      </c>
      <c r="N6" s="11" t="str">
        <f>IF($A$1="Português",N7,(IF($A$1="English",N8,(IF($A$1="Español",N9,(IF($A$1="Français",N10)))))))</f>
        <v>Impressão em vinil colada na parede</v>
      </c>
    </row>
    <row r="7" spans="1:14" ht="14" customHeight="1" x14ac:dyDescent="0.25">
      <c r="A7" s="179" t="s">
        <v>476</v>
      </c>
      <c r="B7" s="182">
        <v>31</v>
      </c>
      <c r="C7" s="183">
        <f>SUM($C$3-$B$7)</f>
        <v>45583</v>
      </c>
      <c r="D7" s="63"/>
      <c r="F7" s="5" t="s">
        <v>463</v>
      </c>
      <c r="H7" s="1"/>
      <c r="J7" s="9" t="s">
        <v>196</v>
      </c>
      <c r="L7" s="110" t="s">
        <v>173</v>
      </c>
      <c r="N7" s="23" t="s">
        <v>403</v>
      </c>
    </row>
    <row r="8" spans="1:14" ht="14" customHeight="1" x14ac:dyDescent="0.25">
      <c r="A8" s="179" t="s">
        <v>477</v>
      </c>
      <c r="B8" s="182">
        <v>17</v>
      </c>
      <c r="C8" s="183">
        <f>SUM($C$3-$B$8)</f>
        <v>45597</v>
      </c>
      <c r="D8" s="63"/>
      <c r="F8" s="5" t="s">
        <v>464</v>
      </c>
      <c r="G8" s="13"/>
      <c r="H8" s="1"/>
      <c r="J8" s="9" t="s">
        <v>197</v>
      </c>
      <c r="L8" s="110" t="s">
        <v>174</v>
      </c>
      <c r="N8" s="23" t="s">
        <v>404</v>
      </c>
    </row>
    <row r="9" spans="1:14" ht="14" customHeight="1" x14ac:dyDescent="0.25">
      <c r="A9" s="179" t="s">
        <v>244</v>
      </c>
      <c r="B9" s="184"/>
      <c r="C9" s="185">
        <v>45617</v>
      </c>
      <c r="D9" s="63"/>
      <c r="F9" s="5" t="s">
        <v>465</v>
      </c>
      <c r="G9" s="16"/>
      <c r="H9" s="1"/>
      <c r="J9" s="9" t="s">
        <v>196</v>
      </c>
      <c r="L9" s="110" t="s">
        <v>175</v>
      </c>
      <c r="N9" s="23" t="s">
        <v>405</v>
      </c>
    </row>
    <row r="10" spans="1:14" ht="14" customHeight="1" x14ac:dyDescent="0.25">
      <c r="A10" s="179" t="s">
        <v>478</v>
      </c>
      <c r="B10" s="180">
        <v>30</v>
      </c>
      <c r="C10" s="183">
        <f>SUM($C$9-$B$10)</f>
        <v>45587</v>
      </c>
      <c r="D10" s="63"/>
      <c r="F10" s="5" t="s">
        <v>466</v>
      </c>
      <c r="G10" s="16"/>
      <c r="H10" s="1"/>
      <c r="J10" s="9" t="s">
        <v>198</v>
      </c>
      <c r="L10" s="110" t="s">
        <v>176</v>
      </c>
      <c r="N10" s="23" t="s">
        <v>406</v>
      </c>
    </row>
    <row r="11" spans="1:14" ht="14" customHeight="1" x14ac:dyDescent="0.25">
      <c r="A11" s="179" t="s">
        <v>245</v>
      </c>
      <c r="B11" s="180">
        <v>1.5</v>
      </c>
      <c r="C11" s="183">
        <f>SUM($C$9-$B$11)</f>
        <v>45615.5</v>
      </c>
      <c r="D11" s="63"/>
      <c r="F11" s="11" t="str">
        <f>IF($A$1="Português",F12,(IF($A$1="English",F13,(IF($A$1="Español",F14,(IF($A$1="Français",F15)))))))</f>
        <v>REQUINTE com Torre</v>
      </c>
      <c r="G11" s="16"/>
      <c r="H11" s="1"/>
      <c r="J11" s="11" t="str">
        <f>IF($A$1="Português",J12,(IF($A$1="English",J13,(IF($A$1="Español",J14,(IF($A$1="Français",J15)))))))</f>
        <v>NOME A FIGURAR NO STAND</v>
      </c>
      <c r="L11" s="11" t="str">
        <f>IF($A$1="Português",L12,(IF($A$1="English",L13,(IF($A$1="Español",L14,(IF($A$1="Français",L15)))))))</f>
        <v xml:space="preserve">ESTRADOS </v>
      </c>
      <c r="N11" s="11" t="str">
        <f>IF($A$1="Português",N12,(IF($A$1="English",N13,(IF($A$1="Español",N14,(IF($A$1="Français",N15)))))))</f>
        <v>Impressão Digital no Balcão</v>
      </c>
    </row>
    <row r="12" spans="1:14" ht="14" customHeight="1" x14ac:dyDescent="0.25">
      <c r="A12" s="179" t="s">
        <v>479</v>
      </c>
      <c r="B12" s="186">
        <f>C12-C9+1</f>
        <v>3</v>
      </c>
      <c r="C12" s="185">
        <v>45619</v>
      </c>
      <c r="D12" s="66"/>
      <c r="F12" s="5" t="s">
        <v>467</v>
      </c>
      <c r="G12" s="16"/>
      <c r="H12" s="1"/>
      <c r="J12" s="5" t="s">
        <v>98</v>
      </c>
      <c r="L12" s="5" t="s">
        <v>240</v>
      </c>
      <c r="N12" s="9" t="s">
        <v>407</v>
      </c>
    </row>
    <row r="13" spans="1:14" ht="14" customHeight="1" x14ac:dyDescent="0.25">
      <c r="A13" s="187" t="s">
        <v>480</v>
      </c>
      <c r="B13" s="188">
        <v>1</v>
      </c>
      <c r="C13" s="189">
        <f>$C$12+$B$13</f>
        <v>45620</v>
      </c>
      <c r="D13" s="67"/>
      <c r="F13" s="5" t="s">
        <v>468</v>
      </c>
      <c r="G13" s="16"/>
      <c r="H13" s="1"/>
      <c r="J13" s="5" t="s">
        <v>32</v>
      </c>
      <c r="L13" s="5" t="s">
        <v>241</v>
      </c>
      <c r="N13" s="9" t="s">
        <v>408</v>
      </c>
    </row>
    <row r="14" spans="1:14" ht="14" customHeight="1" x14ac:dyDescent="0.25">
      <c r="A14" s="187" t="s">
        <v>363</v>
      </c>
      <c r="B14" s="190"/>
      <c r="C14" s="176">
        <v>45621</v>
      </c>
      <c r="F14" s="5" t="s">
        <v>469</v>
      </c>
      <c r="G14" s="16"/>
      <c r="H14" s="1"/>
      <c r="J14" s="5" t="s">
        <v>33</v>
      </c>
      <c r="L14" s="5" t="s">
        <v>242</v>
      </c>
      <c r="N14" s="9" t="s">
        <v>409</v>
      </c>
    </row>
    <row r="15" spans="1:14" ht="14" customHeight="1" thickBot="1" x14ac:dyDescent="0.3">
      <c r="A15" s="191" t="s">
        <v>481</v>
      </c>
      <c r="B15" s="192"/>
      <c r="C15" s="193"/>
      <c r="F15" s="5" t="s">
        <v>470</v>
      </c>
      <c r="G15" s="16"/>
      <c r="H15" s="1"/>
      <c r="J15" s="5" t="s">
        <v>34</v>
      </c>
      <c r="L15" s="5" t="s">
        <v>243</v>
      </c>
      <c r="N15" s="9" t="s">
        <v>410</v>
      </c>
    </row>
    <row r="16" spans="1:14" ht="11.25" customHeight="1" thickTop="1" x14ac:dyDescent="0.25">
      <c r="A16" s="90"/>
      <c r="F16" s="101" t="str">
        <f>IF($A$1="Português",F17,(IF($A$1="English",F18,(IF($A$1="Español",F19,(IF($A$1="Français",F20,)))))))</f>
        <v>TOTAL DA REQUISIÇÃO</v>
      </c>
      <c r="G16" s="16"/>
      <c r="H16" s="1"/>
      <c r="J16" s="11" t="str">
        <f>IF($A$1="Português",J17,(IF($A$1="English",J18,(IF($A$1="Español",J19,(IF($A$1="Français",J20)))))))</f>
        <v>MATERIAL GRÁFICO</v>
      </c>
      <c r="L16" s="11" t="str">
        <f>IF($A$1="Português",L17,(IF($A$1="English",L18,(IF($A$1="Español",L19,(IF($A$1="Français",L20)))))))</f>
        <v>Cor da Alcatifa:</v>
      </c>
      <c r="N16" s="101" t="str">
        <f>IF($A$1="Português",N17,(IF($A$1="English",N18,(IF($A$1="Español",N19,(IF($A$1="Français",N20,)))))))</f>
        <v>Impressão em vinil</v>
      </c>
    </row>
    <row r="17" spans="1:14" ht="10.95" x14ac:dyDescent="0.25">
      <c r="A17" s="11" t="str">
        <f>IF($A$1="Português",A18,(IF($A$1="English",A19,(IF($A$1="Español",A20,(IF($A$1="Français",A21)))))))</f>
        <v>21 a 23 de Novembro 2024</v>
      </c>
      <c r="B17" s="11" t="str">
        <f>IF($A$1="Português",B18,(IF($A$1="English",B19,(IF($A$1="Español",B20,(IF($A$1="Français",B21)))))))</f>
        <v>Data:</v>
      </c>
      <c r="C17" s="11" t="str">
        <f>IF($A$1="Português",C18,(IF($A$1="English",C19,(IF($A$1="Español",C20,(IF($A$1="Français",C21)))))))</f>
        <v>Nº Contribuinte:</v>
      </c>
      <c r="F17" s="56" t="s">
        <v>232</v>
      </c>
      <c r="G17" s="16"/>
      <c r="H17" s="1"/>
      <c r="J17" s="68" t="s">
        <v>203</v>
      </c>
      <c r="L17" s="5" t="s">
        <v>73</v>
      </c>
      <c r="N17" s="72" t="s">
        <v>435</v>
      </c>
    </row>
    <row r="18" spans="1:14" ht="11.25" customHeight="1" x14ac:dyDescent="0.25">
      <c r="A18" s="194" t="s">
        <v>510</v>
      </c>
      <c r="B18" s="4" t="s">
        <v>4</v>
      </c>
      <c r="C18" s="1" t="s">
        <v>0</v>
      </c>
      <c r="F18" s="56" t="s">
        <v>231</v>
      </c>
      <c r="G18" s="16"/>
      <c r="H18" s="1"/>
      <c r="J18" s="68" t="s">
        <v>204</v>
      </c>
      <c r="L18" s="5" t="s">
        <v>127</v>
      </c>
      <c r="N18" s="123" t="s">
        <v>436</v>
      </c>
    </row>
    <row r="19" spans="1:14" ht="11.25" customHeight="1" x14ac:dyDescent="0.25">
      <c r="A19" s="195" t="s">
        <v>511</v>
      </c>
      <c r="B19" s="4" t="s">
        <v>11</v>
      </c>
      <c r="C19" s="2" t="s">
        <v>29</v>
      </c>
      <c r="F19" s="56" t="s">
        <v>233</v>
      </c>
      <c r="G19" s="16"/>
      <c r="H19" s="1"/>
      <c r="J19" s="68" t="s">
        <v>203</v>
      </c>
      <c r="L19" s="5" t="s">
        <v>74</v>
      </c>
      <c r="N19" s="72" t="s">
        <v>437</v>
      </c>
    </row>
    <row r="20" spans="1:14" ht="11.25" customHeight="1" x14ac:dyDescent="0.25">
      <c r="A20" s="195" t="s">
        <v>512</v>
      </c>
      <c r="B20" s="4" t="s">
        <v>12</v>
      </c>
      <c r="C20" s="2" t="s">
        <v>13</v>
      </c>
      <c r="F20" s="56" t="s">
        <v>234</v>
      </c>
      <c r="G20" s="16"/>
      <c r="H20" s="1"/>
      <c r="J20" s="68" t="s">
        <v>205</v>
      </c>
      <c r="L20" s="5" t="s">
        <v>75</v>
      </c>
      <c r="N20" s="72" t="s">
        <v>438</v>
      </c>
    </row>
    <row r="21" spans="1:14" ht="11.25" customHeight="1" x14ac:dyDescent="0.25">
      <c r="A21" s="196" t="s">
        <v>513</v>
      </c>
      <c r="B21" s="4" t="s">
        <v>11</v>
      </c>
      <c r="C21" s="2" t="s">
        <v>26</v>
      </c>
      <c r="F21" s="101" t="str">
        <f>IF($A$1="Português",F22,(IF($A$1="English",F23,(IF($A$1="Español",F24,(IF($A$1="Français",F25,)))))))</f>
        <v>Porta folhetos 5 bolsas A4</v>
      </c>
      <c r="G21" s="16"/>
      <c r="J21" s="11" t="str">
        <f>IF($A$1="Português",J22,(IF($A$1="English",J23,(IF($A$1="Español",J24,(IF($A$1="Français",J25)))))))</f>
        <v>Cadeira em PVC branca e pés cinza</v>
      </c>
      <c r="L21" s="11" t="str">
        <f>IF($A$1="Português",L22,(IF($A$1="English",L23,(IF($A$1="Español",L24,(IF($A$1="Français",L25)))))))</f>
        <v>PRETENDE ESTRUTURA DE</v>
      </c>
      <c r="N21" s="11" t="str">
        <f>IF($A$1="Português",N22,(IF($A$1="English",N23,(IF($A$1="Español",N24,(IF($A$1="Français",N25)))))))</f>
        <v>Iluminação e Energia 220v / 380v - consumo total necessário</v>
      </c>
    </row>
    <row r="22" spans="1:14" ht="11.25" customHeight="1" x14ac:dyDescent="0.25">
      <c r="A22" s="101" t="str">
        <f>IF($A$1="Português",A23,(IF($A$1="English",A24,(IF($A$1="Español",A25,(IF($A$1="Français",A26,)))))))</f>
        <v>(Indique m2 ocupados)</v>
      </c>
      <c r="B22" s="11" t="str">
        <f>IF($A$1="Português",B23,(IF($A$1="English",B24,(IF($A$1="Español",B25,(IF($A$1="Français",B26)))))))</f>
        <v>Quant.</v>
      </c>
      <c r="C22" s="11" t="str">
        <f>IF($A$1="Português",C23,(IF($A$1="English",C24,(IF($A$1="Español",C25,(IF($A$1="Français",C24)))))))</f>
        <v>Assinatura:</v>
      </c>
      <c r="F22" s="5" t="s">
        <v>180</v>
      </c>
      <c r="G22" s="16"/>
      <c r="J22" s="56" t="s">
        <v>140</v>
      </c>
      <c r="L22" s="54" t="s">
        <v>194</v>
      </c>
      <c r="N22" s="116" t="s">
        <v>148</v>
      </c>
    </row>
    <row r="23" spans="1:14" ht="11.25" customHeight="1" x14ac:dyDescent="0.25">
      <c r="A23" s="197" t="s">
        <v>482</v>
      </c>
      <c r="B23" s="4" t="s">
        <v>7</v>
      </c>
      <c r="C23" s="2" t="s">
        <v>3</v>
      </c>
      <c r="F23" s="5" t="s">
        <v>181</v>
      </c>
      <c r="G23" s="16"/>
      <c r="J23" s="56" t="s">
        <v>141</v>
      </c>
      <c r="L23" s="54" t="s">
        <v>207</v>
      </c>
      <c r="N23" s="116" t="s">
        <v>149</v>
      </c>
    </row>
    <row r="24" spans="1:14" ht="10.95" x14ac:dyDescent="0.25">
      <c r="A24" s="197" t="s">
        <v>483</v>
      </c>
      <c r="B24" s="4" t="s">
        <v>21</v>
      </c>
      <c r="C24" s="2" t="s">
        <v>14</v>
      </c>
      <c r="F24" s="5" t="s">
        <v>182</v>
      </c>
      <c r="G24" s="16"/>
      <c r="J24" s="56" t="s">
        <v>142</v>
      </c>
      <c r="L24" s="54" t="s">
        <v>195</v>
      </c>
      <c r="N24" s="116" t="s">
        <v>150</v>
      </c>
    </row>
    <row r="25" spans="1:14" ht="10.95" x14ac:dyDescent="0.25">
      <c r="A25" s="197" t="s">
        <v>482</v>
      </c>
      <c r="B25" s="4" t="s">
        <v>22</v>
      </c>
      <c r="C25" s="2" t="s">
        <v>15</v>
      </c>
      <c r="F25" s="5" t="s">
        <v>183</v>
      </c>
      <c r="G25" s="16"/>
      <c r="J25" s="56" t="s">
        <v>143</v>
      </c>
      <c r="L25" s="56" t="s">
        <v>206</v>
      </c>
      <c r="N25" s="116" t="s">
        <v>151</v>
      </c>
    </row>
    <row r="26" spans="1:14" ht="10.95" x14ac:dyDescent="0.25">
      <c r="A26" s="197" t="s">
        <v>484</v>
      </c>
      <c r="B26" s="65" t="s">
        <v>28</v>
      </c>
      <c r="C26" s="101" t="str">
        <f>IF($A$1="Português",C27,(IF($A$1="English",C28,(IF($A$1="Español",C29,(IF($A$1="Français",C30,)))))))</f>
        <v>Pais:</v>
      </c>
      <c r="F26" s="11" t="str">
        <f>IF($A$1="Português",F27,(IF($A$1="English",F28,(IF($A$1="Español",F29,(IF($A$1="Français",F30)))))))</f>
        <v>Nome da Empresa Expositora:</v>
      </c>
      <c r="G26" s="16"/>
      <c r="J26" s="11" t="str">
        <f>IF($A$1="Português",J27,(IF($A$1="English",J28,(IF($A$1="Español",J29,(IF($A$1="Français",J30)))))))</f>
        <v xml:space="preserve">Mesa redonda branca </v>
      </c>
      <c r="L26" s="11" t="str">
        <f>IF($A$1="Português",L27,(IF($A$1="English",L28,(IF($A$1="Español",L29,(IF($A$1="Français",L30)))))))</f>
        <v>(para Stand próprio  -  Fornecimento e Colocação)</v>
      </c>
      <c r="N26" s="11" t="str">
        <f>IF($A$1="Português",N27,(IF($A$1="English",N28,(IF($A$1="Español",N29,(IF($A$1="Français",N30)))))))</f>
        <v>Calha com 2 Projectores</v>
      </c>
    </row>
    <row r="27" spans="1:14" ht="10.95" x14ac:dyDescent="0.25">
      <c r="A27" s="11" t="str">
        <f>IF($A$1="Português",A28,(IF($A$1="English",A29,(IF($A$1="Español",A30,(IF($A$1="Français",A31)))))))</f>
        <v>Enviar para:</v>
      </c>
      <c r="B27" s="11" t="str">
        <f>IF($A$1="Português",B28,(IF($A$1="English",B29,(IF($A$1="Español",B30,(IF($A$1="Français",B31)))))))</f>
        <v>unid.</v>
      </c>
      <c r="C27" s="5" t="s">
        <v>211</v>
      </c>
      <c r="F27" s="1" t="s">
        <v>116</v>
      </c>
      <c r="G27" s="16"/>
      <c r="J27" s="5" t="s">
        <v>144</v>
      </c>
      <c r="L27" s="71" t="s">
        <v>172</v>
      </c>
      <c r="N27" s="4" t="s">
        <v>417</v>
      </c>
    </row>
    <row r="28" spans="1:14" ht="10.95" x14ac:dyDescent="0.25">
      <c r="A28" s="57" t="s">
        <v>371</v>
      </c>
      <c r="B28" s="1" t="s">
        <v>1</v>
      </c>
      <c r="C28" s="5" t="s">
        <v>212</v>
      </c>
      <c r="F28" s="2" t="s">
        <v>117</v>
      </c>
      <c r="G28" s="16"/>
      <c r="J28" s="5" t="s">
        <v>145</v>
      </c>
      <c r="L28" s="108" t="s">
        <v>177</v>
      </c>
      <c r="N28" s="4" t="s">
        <v>418</v>
      </c>
    </row>
    <row r="29" spans="1:14" ht="10.95" x14ac:dyDescent="0.25">
      <c r="A29" s="57" t="s">
        <v>372</v>
      </c>
      <c r="B29" s="2" t="s">
        <v>19</v>
      </c>
      <c r="C29" s="5" t="s">
        <v>211</v>
      </c>
      <c r="F29" s="1" t="s">
        <v>121</v>
      </c>
      <c r="G29" s="16"/>
      <c r="J29" s="5" t="s">
        <v>146</v>
      </c>
      <c r="L29" s="108" t="s">
        <v>178</v>
      </c>
      <c r="N29" s="4" t="s">
        <v>419</v>
      </c>
    </row>
    <row r="30" spans="1:14" ht="10.95" x14ac:dyDescent="0.25">
      <c r="A30" s="57" t="s">
        <v>373</v>
      </c>
      <c r="B30" s="1" t="s">
        <v>1</v>
      </c>
      <c r="C30" s="5" t="s">
        <v>213</v>
      </c>
      <c r="F30" s="2" t="s">
        <v>118</v>
      </c>
      <c r="G30" s="16"/>
      <c r="J30" s="5" t="s">
        <v>147</v>
      </c>
      <c r="L30" s="108" t="s">
        <v>179</v>
      </c>
      <c r="N30" s="4" t="s">
        <v>420</v>
      </c>
    </row>
    <row r="31" spans="1:14" ht="10.95" x14ac:dyDescent="0.25">
      <c r="A31" s="57" t="s">
        <v>374</v>
      </c>
      <c r="B31" s="1" t="s">
        <v>1</v>
      </c>
      <c r="C31" s="11" t="str">
        <f>IF($A$1="Português",C32,(IF($A$1="English",C33,(IF($A$1="Español",C34,(IF($A$1="Français",C35)))))))</f>
        <v>Prazo de Inscrição:</v>
      </c>
      <c r="F31" s="11" t="str">
        <f>IF($A$1="Português",F32,(IF($A$1="English",F33,(IF($A$1="Español",F34,(IF($A$1="Français",F35)))))))</f>
        <v>Pagamento Inicial até:</v>
      </c>
      <c r="G31" s="16"/>
      <c r="I31" s="17"/>
      <c r="J31" s="11" t="str">
        <f>IF($A$1="Português",J32,(IF($A$1="English",J33,(IF($A$1="Español",J34,(IF($A$1="Français",J35)))))))</f>
        <v>Banco alto branco CONCHA</v>
      </c>
      <c r="L31" s="11" t="str">
        <f>IF($A$1="Português",L32,(IF($A$1="English",L33,(IF($A$1="Español",L34,(IF($A$1="Français",L35)))))))</f>
        <v>PRETENDE ALTERAR A COR DA ALCATIFA?</v>
      </c>
      <c r="N31" s="11" t="str">
        <f>IF($A$1="Português",N32,(IF($A$1="English",N33,(IF($A$1="Español",N34,(IF($A$1="Français",N35)))))))</f>
        <v>Torre de Iluminação (sem projectores) 2,50m alt.</v>
      </c>
    </row>
    <row r="32" spans="1:14" ht="11.25" customHeight="1" x14ac:dyDescent="0.25">
      <c r="A32" s="101" t="str">
        <f>IF($A$1="Português",A33,IF($A$1="English",A34,IF($A$1="Español",A35,IF($A$1="Français",A36,))))</f>
        <v>DADOS DO EXPOSITOR</v>
      </c>
      <c r="B32" s="11" t="str">
        <f>IF($A$1="Português",B33,(IF($A$1="English",B34,(IF($A$1="Español",B35,(IF($A$1="Français",B36)))))))</f>
        <v>Valor</v>
      </c>
      <c r="C32" s="57" t="s">
        <v>86</v>
      </c>
      <c r="F32" s="5" t="s">
        <v>224</v>
      </c>
      <c r="G32" s="16"/>
      <c r="I32" s="19"/>
      <c r="J32" s="56" t="s">
        <v>342</v>
      </c>
      <c r="L32" s="54" t="s">
        <v>190</v>
      </c>
      <c r="N32" s="116" t="s">
        <v>152</v>
      </c>
    </row>
    <row r="33" spans="1:14" ht="11.25" customHeight="1" x14ac:dyDescent="0.25">
      <c r="A33" s="56" t="s">
        <v>487</v>
      </c>
      <c r="B33" s="4" t="s">
        <v>6</v>
      </c>
      <c r="C33" s="54" t="s">
        <v>87</v>
      </c>
      <c r="F33" s="5" t="s">
        <v>225</v>
      </c>
      <c r="G33" s="16"/>
      <c r="I33" s="14"/>
      <c r="J33" s="56" t="s">
        <v>343</v>
      </c>
      <c r="K33" s="14"/>
      <c r="L33" s="54" t="s">
        <v>192</v>
      </c>
      <c r="N33" s="116" t="s">
        <v>153</v>
      </c>
    </row>
    <row r="34" spans="1:14" ht="11.25" customHeight="1" x14ac:dyDescent="0.25">
      <c r="A34" s="56" t="s">
        <v>488</v>
      </c>
      <c r="B34" s="4" t="s">
        <v>20</v>
      </c>
      <c r="C34" s="54" t="s">
        <v>88</v>
      </c>
      <c r="F34" s="5" t="s">
        <v>238</v>
      </c>
      <c r="G34" s="16"/>
      <c r="I34" s="20"/>
      <c r="J34" s="56" t="s">
        <v>344</v>
      </c>
      <c r="K34" s="20"/>
      <c r="L34" s="54" t="s">
        <v>191</v>
      </c>
      <c r="N34" s="116" t="s">
        <v>154</v>
      </c>
    </row>
    <row r="35" spans="1:14" ht="11.25" customHeight="1" x14ac:dyDescent="0.25">
      <c r="A35" s="56" t="s">
        <v>489</v>
      </c>
      <c r="B35" s="4" t="s">
        <v>6</v>
      </c>
      <c r="C35" s="5" t="s">
        <v>89</v>
      </c>
      <c r="F35" s="5" t="s">
        <v>226</v>
      </c>
      <c r="G35" s="16"/>
      <c r="I35" s="17"/>
      <c r="J35" s="5" t="s">
        <v>345</v>
      </c>
      <c r="K35" s="17"/>
      <c r="L35" s="56" t="s">
        <v>193</v>
      </c>
      <c r="N35" s="116" t="s">
        <v>155</v>
      </c>
    </row>
    <row r="36" spans="1:14" ht="11.25" customHeight="1" x14ac:dyDescent="0.25">
      <c r="A36" s="56" t="s">
        <v>490</v>
      </c>
      <c r="B36" s="65" t="s">
        <v>27</v>
      </c>
      <c r="C36" s="11" t="str">
        <f>IF($A$1="Português",C37,(IF($A$1="English",C38,(IF($A$1="Español",C39,(IF($A$1="Français",C40)))))))</f>
        <v>Atenção!</v>
      </c>
      <c r="F36" s="101" t="str">
        <f>IF($A$1="Português",F37,(IF($A$1="English",F38,(IF($A$1="Español",F39,(IF($A$1="Français",F40,)))))))</f>
        <v>(com a entrega da Requisição)</v>
      </c>
      <c r="G36" s="16"/>
      <c r="I36" s="19"/>
      <c r="J36" s="101" t="str">
        <f>IF($A$1="Português",J37,IF($A$1="English",J38,IF($A$1="Español",J39,IF($A$1="Français",J40,))))</f>
        <v>REQUINTE sem Lona</v>
      </c>
      <c r="K36" s="19"/>
      <c r="L36" s="101" t="str">
        <f>IF($A$1="Português",L37,IF($A$1="English",L38,IF($A$1="Español",L39,IF($A$1="Français",L40,))))</f>
        <v>Projectores LED</v>
      </c>
      <c r="N36" s="101" t="str">
        <f>IF($A$1="Português",N37,IF($A$1="English",N38,IF($A$1="Español",N39,IF($A$1="Français",N40,))))</f>
        <v>Impressão em vinil colada na frente do Balcão FIL A</v>
      </c>
    </row>
    <row r="37" spans="1:14" ht="11.25" customHeight="1" x14ac:dyDescent="0.25">
      <c r="B37" s="11" t="str">
        <f>IF($A$1="Português",B38,(IF($A$1="English",B39,(IF($A$1="Español",B40,(IF($A$1="Français",B41)))))))</f>
        <v>para:</v>
      </c>
      <c r="C37" s="56" t="s">
        <v>368</v>
      </c>
      <c r="F37" s="5" t="s">
        <v>227</v>
      </c>
      <c r="G37" s="16"/>
      <c r="I37" s="18"/>
      <c r="J37" s="56" t="s">
        <v>390</v>
      </c>
      <c r="K37" s="18"/>
      <c r="L37" s="4" t="s">
        <v>441</v>
      </c>
      <c r="N37" s="9" t="s">
        <v>412</v>
      </c>
    </row>
    <row r="38" spans="1:14" ht="11.25" customHeight="1" x14ac:dyDescent="0.25">
      <c r="B38" s="2" t="s">
        <v>76</v>
      </c>
      <c r="C38" s="56" t="s">
        <v>369</v>
      </c>
      <c r="F38" s="5" t="s">
        <v>228</v>
      </c>
      <c r="G38" s="16"/>
      <c r="I38" s="21"/>
      <c r="J38" s="5" t="s">
        <v>391</v>
      </c>
      <c r="K38" s="21"/>
      <c r="L38" s="4" t="s">
        <v>442</v>
      </c>
      <c r="N38" s="9" t="s">
        <v>413</v>
      </c>
    </row>
    <row r="39" spans="1:14" ht="11.25" customHeight="1" x14ac:dyDescent="0.25">
      <c r="B39" s="2" t="s">
        <v>77</v>
      </c>
      <c r="C39" s="56" t="s">
        <v>370</v>
      </c>
      <c r="F39" s="5" t="s">
        <v>229</v>
      </c>
      <c r="G39" s="16"/>
      <c r="I39" s="14"/>
      <c r="J39" s="5" t="s">
        <v>392</v>
      </c>
      <c r="K39" s="14"/>
      <c r="L39" s="4" t="s">
        <v>443</v>
      </c>
      <c r="N39" s="9" t="s">
        <v>414</v>
      </c>
    </row>
    <row r="40" spans="1:14" ht="11.25" customHeight="1" x14ac:dyDescent="0.25">
      <c r="B40" s="2" t="s">
        <v>78</v>
      </c>
      <c r="C40" s="56" t="s">
        <v>369</v>
      </c>
      <c r="F40" s="5" t="s">
        <v>230</v>
      </c>
      <c r="G40" s="16"/>
      <c r="I40" s="20"/>
      <c r="J40" s="5" t="s">
        <v>393</v>
      </c>
      <c r="K40" s="20"/>
      <c r="L40" s="4" t="s">
        <v>444</v>
      </c>
      <c r="N40" s="9" t="s">
        <v>415</v>
      </c>
    </row>
    <row r="41" spans="1:14" ht="11.25" customHeight="1" x14ac:dyDescent="0.25">
      <c r="B41" s="2" t="s">
        <v>79</v>
      </c>
      <c r="F41" s="11" t="str">
        <f>IF($A$1="Português",F42,(IF($A$1="English",F43,(IF($A$1="Español",F44,(IF($A$1="Français",F45)))))))</f>
        <v>Restante pagamento até:</v>
      </c>
      <c r="G41" s="16"/>
      <c r="H41" s="22"/>
      <c r="I41" s="14"/>
      <c r="J41" s="101" t="str">
        <f>IF($A$1="Português",J42,IF($A$1="English",J43,IF($A$1="Español",J44,IF($A$1="Français",J45,))))</f>
        <v>REQUINTE com Lona</v>
      </c>
      <c r="K41" s="14"/>
    </row>
    <row r="42" spans="1:14" ht="11.25" customHeight="1" x14ac:dyDescent="0.25">
      <c r="F42" s="56" t="s">
        <v>157</v>
      </c>
      <c r="G42" s="16"/>
      <c r="I42" s="20"/>
      <c r="J42" s="5" t="s">
        <v>394</v>
      </c>
      <c r="K42" s="20"/>
    </row>
    <row r="43" spans="1:14" ht="11.25" customHeight="1" x14ac:dyDescent="0.25">
      <c r="F43" s="56" t="s">
        <v>158</v>
      </c>
      <c r="G43" s="16"/>
      <c r="H43" s="17"/>
      <c r="I43" s="17"/>
      <c r="J43" s="5" t="s">
        <v>395</v>
      </c>
      <c r="K43" s="17"/>
    </row>
    <row r="44" spans="1:14" ht="10.95" x14ac:dyDescent="0.25">
      <c r="F44" s="56" t="s">
        <v>239</v>
      </c>
      <c r="G44" s="16"/>
      <c r="H44" s="19"/>
      <c r="I44" s="22"/>
      <c r="J44" s="5" t="s">
        <v>396</v>
      </c>
      <c r="K44" s="22"/>
    </row>
    <row r="45" spans="1:14" ht="10.95" x14ac:dyDescent="0.25">
      <c r="F45" s="5" t="s">
        <v>159</v>
      </c>
      <c r="G45" s="16"/>
      <c r="H45" s="18"/>
      <c r="I45" s="22"/>
      <c r="J45" s="5" t="s">
        <v>397</v>
      </c>
      <c r="K45" s="22"/>
    </row>
    <row r="46" spans="1:14" ht="11.25" customHeight="1" x14ac:dyDescent="0.25">
      <c r="F46" s="11" t="str">
        <f>IF($A$1="Português",F47,(IF($A$1="English",F48,(IF($A$1="Español",F49,(IF($A$1="Français",F50)))))))</f>
        <v>taxa de IVA (ler Normas)</v>
      </c>
      <c r="H46" s="21"/>
      <c r="I46" s="21"/>
    </row>
    <row r="47" spans="1:14" ht="10.95" x14ac:dyDescent="0.25">
      <c r="A47" s="69"/>
      <c r="F47" s="3" t="s">
        <v>235</v>
      </c>
      <c r="H47" s="14"/>
      <c r="I47" s="14"/>
    </row>
    <row r="48" spans="1:14" ht="10.95" x14ac:dyDescent="0.25">
      <c r="A48" s="69"/>
      <c r="F48" s="3" t="s">
        <v>236</v>
      </c>
      <c r="H48" s="14"/>
      <c r="I48" s="14"/>
    </row>
    <row r="49" spans="1:9" ht="10.95" x14ac:dyDescent="0.25">
      <c r="A49" s="69"/>
      <c r="F49" s="3" t="s">
        <v>237</v>
      </c>
      <c r="H49" s="20"/>
      <c r="I49" s="20"/>
    </row>
    <row r="50" spans="1:9" ht="10.95" x14ac:dyDescent="0.25">
      <c r="A50" s="69"/>
      <c r="F50" s="2" t="s">
        <v>257</v>
      </c>
      <c r="H50" s="17"/>
      <c r="I50" s="17"/>
    </row>
    <row r="51" spans="1:9" ht="10.95" x14ac:dyDescent="0.25">
      <c r="A51" s="69"/>
      <c r="H51" s="22"/>
      <c r="I51" s="22"/>
    </row>
    <row r="52" spans="1:9" ht="10.95" x14ac:dyDescent="0.25">
      <c r="A52" s="69"/>
      <c r="H52" s="22"/>
      <c r="I52" s="22"/>
    </row>
    <row r="53" spans="1:9" ht="10.95" x14ac:dyDescent="0.25">
      <c r="A53" s="69"/>
    </row>
    <row r="54" spans="1:9" ht="10.95" x14ac:dyDescent="0.25">
      <c r="A54" s="69"/>
    </row>
    <row r="55" spans="1:9" ht="10.95" x14ac:dyDescent="0.25">
      <c r="A55" s="69"/>
      <c r="D55" s="80"/>
    </row>
    <row r="56" spans="1:9" ht="10.95" x14ac:dyDescent="0.25">
      <c r="A56" s="69"/>
      <c r="D56" s="80"/>
    </row>
    <row r="57" spans="1:9" ht="10.95" x14ac:dyDescent="0.25">
      <c r="A57" s="69"/>
    </row>
    <row r="58" spans="1:9" ht="11.25" customHeight="1" x14ac:dyDescent="0.25">
      <c r="A58" s="69"/>
    </row>
    <row r="59" spans="1:9" ht="11.25" customHeight="1" x14ac:dyDescent="0.25">
      <c r="A59" s="69"/>
    </row>
    <row r="60" spans="1:9" ht="11.25" customHeight="1" x14ac:dyDescent="0.25">
      <c r="A60" s="69"/>
    </row>
    <row r="61" spans="1:9" ht="11.25" customHeight="1" x14ac:dyDescent="0.25">
      <c r="A61" s="69"/>
    </row>
    <row r="62" spans="1:9" ht="11.25" customHeight="1" x14ac:dyDescent="0.25">
      <c r="A62" s="69"/>
    </row>
    <row r="63" spans="1:9" ht="11.25" customHeight="1" x14ac:dyDescent="0.25">
      <c r="A63" s="69"/>
    </row>
    <row r="64" spans="1:9" ht="11.25" customHeight="1" x14ac:dyDescent="0.25">
      <c r="A64" s="69"/>
    </row>
    <row r="65" spans="1:1" ht="11.25" customHeight="1" x14ac:dyDescent="0.25">
      <c r="A65" s="69"/>
    </row>
    <row r="66" spans="1:1" ht="11.25" customHeight="1" x14ac:dyDescent="0.25">
      <c r="A66" s="69"/>
    </row>
    <row r="67" spans="1:1" ht="11.25" customHeight="1" x14ac:dyDescent="0.25">
      <c r="A67" s="69"/>
    </row>
    <row r="68" spans="1:1" ht="11.25" customHeight="1" x14ac:dyDescent="0.25">
      <c r="A68" s="69"/>
    </row>
    <row r="69" spans="1:1" ht="11.25" customHeight="1" x14ac:dyDescent="0.25">
      <c r="A69" s="69"/>
    </row>
    <row r="70" spans="1:1" ht="11.25" customHeight="1" x14ac:dyDescent="0.25">
      <c r="A70" s="69"/>
    </row>
    <row r="71" spans="1:1" ht="11.25" customHeight="1" x14ac:dyDescent="0.25">
      <c r="A71" s="69"/>
    </row>
    <row r="72" spans="1:1" ht="11.25" customHeight="1" x14ac:dyDescent="0.25">
      <c r="A72" s="69"/>
    </row>
    <row r="73" spans="1:1" ht="11.25" customHeight="1" x14ac:dyDescent="0.25">
      <c r="A73" s="69"/>
    </row>
    <row r="74" spans="1:1" ht="11.25" customHeight="1" x14ac:dyDescent="0.25">
      <c r="A74" s="69"/>
    </row>
    <row r="75" spans="1:1" ht="11.25" customHeight="1" x14ac:dyDescent="0.25">
      <c r="A75" s="69"/>
    </row>
    <row r="76" spans="1:1" ht="11.25" customHeight="1" x14ac:dyDescent="0.25">
      <c r="A76" s="69"/>
    </row>
    <row r="77" spans="1:1" ht="11.25" customHeight="1" x14ac:dyDescent="0.25">
      <c r="A77" s="69"/>
    </row>
    <row r="78" spans="1:1" ht="11.25" customHeight="1" x14ac:dyDescent="0.25">
      <c r="A78" s="69"/>
    </row>
    <row r="79" spans="1:1" ht="11.25" customHeight="1" x14ac:dyDescent="0.25">
      <c r="A79" s="69"/>
    </row>
    <row r="80" spans="1:1" ht="11.25" customHeight="1" x14ac:dyDescent="0.25">
      <c r="A80" s="69"/>
    </row>
    <row r="81" spans="1:1" ht="11.25" customHeight="1" x14ac:dyDescent="0.25">
      <c r="A81" s="69"/>
    </row>
    <row r="82" spans="1:1" ht="11.25" customHeight="1" x14ac:dyDescent="0.25">
      <c r="A82" s="69"/>
    </row>
    <row r="83" spans="1:1" ht="11.25" customHeight="1" x14ac:dyDescent="0.25">
      <c r="A83" s="69"/>
    </row>
    <row r="84" spans="1:1" ht="11.25" customHeight="1" x14ac:dyDescent="0.25">
      <c r="A84" s="69"/>
    </row>
    <row r="85" spans="1:1" ht="11.25" customHeight="1" x14ac:dyDescent="0.25">
      <c r="A85" s="69"/>
    </row>
    <row r="86" spans="1:1" ht="11.25" customHeight="1" x14ac:dyDescent="0.25">
      <c r="A86" s="69"/>
    </row>
    <row r="87" spans="1:1" ht="11.25" customHeight="1" x14ac:dyDescent="0.25">
      <c r="A87" s="69"/>
    </row>
    <row r="88" spans="1:1" ht="11.25" customHeight="1" x14ac:dyDescent="0.25">
      <c r="A88" s="69"/>
    </row>
    <row r="89" spans="1:1" ht="11.25" customHeight="1" x14ac:dyDescent="0.25">
      <c r="A89" s="69"/>
    </row>
    <row r="90" spans="1:1" ht="11.25" customHeight="1" x14ac:dyDescent="0.25">
      <c r="A90" s="69"/>
    </row>
    <row r="91" spans="1:1" ht="11.25" customHeight="1" x14ac:dyDescent="0.25">
      <c r="A91" s="69"/>
    </row>
    <row r="92" spans="1:1" ht="11.25" customHeight="1" x14ac:dyDescent="0.25">
      <c r="A92" s="69"/>
    </row>
    <row r="93" spans="1:1" ht="11.25" customHeight="1" x14ac:dyDescent="0.25">
      <c r="A93" s="69"/>
    </row>
    <row r="94" spans="1:1" ht="11.25" customHeight="1" x14ac:dyDescent="0.25">
      <c r="A94" s="69"/>
    </row>
    <row r="95" spans="1:1" ht="11.25" customHeight="1" x14ac:dyDescent="0.25">
      <c r="A95" s="69"/>
    </row>
    <row r="96" spans="1:1" ht="11.25" customHeight="1" x14ac:dyDescent="0.25">
      <c r="A96" s="69"/>
    </row>
    <row r="97" spans="1:1" ht="11.25" customHeight="1" x14ac:dyDescent="0.25">
      <c r="A97" s="69"/>
    </row>
    <row r="98" spans="1:1" ht="11.25" customHeight="1" x14ac:dyDescent="0.25">
      <c r="A98" s="69"/>
    </row>
    <row r="99" spans="1:1" ht="11.25" customHeight="1" x14ac:dyDescent="0.25">
      <c r="A99" s="69"/>
    </row>
    <row r="100" spans="1:1" ht="11.25" customHeight="1" x14ac:dyDescent="0.25">
      <c r="A100" s="69"/>
    </row>
    <row r="101" spans="1:1" ht="11.25" customHeight="1" x14ac:dyDescent="0.25">
      <c r="A101" s="69"/>
    </row>
    <row r="102" spans="1:1" ht="11.25" customHeight="1" x14ac:dyDescent="0.25">
      <c r="A102" s="69"/>
    </row>
    <row r="103" spans="1:1" ht="11.25" customHeight="1" x14ac:dyDescent="0.25">
      <c r="A103" s="69"/>
    </row>
    <row r="104" spans="1:1" ht="11.25" customHeight="1" x14ac:dyDescent="0.25">
      <c r="A104" s="69"/>
    </row>
    <row r="105" spans="1:1" ht="11.25" customHeight="1" x14ac:dyDescent="0.25">
      <c r="A105" s="69"/>
    </row>
    <row r="106" spans="1:1" ht="11.25" customHeight="1" x14ac:dyDescent="0.25">
      <c r="A106" s="69"/>
    </row>
    <row r="107" spans="1:1" ht="11.25" customHeight="1" x14ac:dyDescent="0.25">
      <c r="A107" s="69"/>
    </row>
    <row r="108" spans="1:1" ht="11.25" customHeight="1" x14ac:dyDescent="0.25">
      <c r="A108" s="69"/>
    </row>
    <row r="109" spans="1:1" ht="11.25" customHeight="1" x14ac:dyDescent="0.25">
      <c r="A109" s="69"/>
    </row>
    <row r="110" spans="1:1" ht="11.25" customHeight="1" x14ac:dyDescent="0.25">
      <c r="A110" s="69"/>
    </row>
    <row r="111" spans="1:1" ht="11.25" customHeight="1" x14ac:dyDescent="0.25">
      <c r="A111" s="69"/>
    </row>
    <row r="112" spans="1:1" ht="11.25" customHeight="1" x14ac:dyDescent="0.25">
      <c r="A112" s="69"/>
    </row>
    <row r="113" spans="1:1" ht="11.25" customHeight="1" x14ac:dyDescent="0.25">
      <c r="A113" s="69"/>
    </row>
    <row r="114" spans="1:1" ht="11.25" customHeight="1" x14ac:dyDescent="0.25">
      <c r="A114" s="69"/>
    </row>
    <row r="115" spans="1:1" ht="11.25" customHeight="1" x14ac:dyDescent="0.25">
      <c r="A115" s="69"/>
    </row>
    <row r="116" spans="1:1" ht="11.25" customHeight="1" x14ac:dyDescent="0.25">
      <c r="A116" s="69"/>
    </row>
    <row r="117" spans="1:1" ht="11.25" customHeight="1" x14ac:dyDescent="0.25">
      <c r="A117" s="69"/>
    </row>
    <row r="118" spans="1:1" ht="11.25" customHeight="1" x14ac:dyDescent="0.25">
      <c r="A118" s="69"/>
    </row>
    <row r="119" spans="1:1" ht="11.25" customHeight="1" x14ac:dyDescent="0.25">
      <c r="A119" s="69"/>
    </row>
    <row r="120" spans="1:1" ht="11.25" customHeight="1" x14ac:dyDescent="0.25">
      <c r="A120" s="69"/>
    </row>
    <row r="121" spans="1:1" ht="11.25" customHeight="1" x14ac:dyDescent="0.25">
      <c r="A121" s="69"/>
    </row>
    <row r="122" spans="1:1" ht="11.25" customHeight="1" x14ac:dyDescent="0.25">
      <c r="A122" s="69"/>
    </row>
    <row r="123" spans="1:1" ht="11.25" customHeight="1" x14ac:dyDescent="0.25">
      <c r="A123" s="69"/>
    </row>
    <row r="124" spans="1:1" ht="11.25" customHeight="1" x14ac:dyDescent="0.25">
      <c r="A124" s="69"/>
    </row>
    <row r="125" spans="1:1" ht="11.25" customHeight="1" x14ac:dyDescent="0.25">
      <c r="A125" s="69"/>
    </row>
    <row r="126" spans="1:1" ht="11.25" customHeight="1" x14ac:dyDescent="0.25">
      <c r="A126" s="69"/>
    </row>
    <row r="127" spans="1:1" ht="11.25" customHeight="1" x14ac:dyDescent="0.25">
      <c r="A127" s="69"/>
    </row>
    <row r="128" spans="1:1" ht="11.25" customHeight="1" x14ac:dyDescent="0.25">
      <c r="A128" s="69"/>
    </row>
    <row r="129" spans="1:1" ht="11.25" customHeight="1" x14ac:dyDescent="0.25">
      <c r="A129" s="69"/>
    </row>
    <row r="130" spans="1:1" ht="11.25" customHeight="1" x14ac:dyDescent="0.25">
      <c r="A130" s="69"/>
    </row>
    <row r="131" spans="1:1" ht="11.25" customHeight="1" x14ac:dyDescent="0.25">
      <c r="A131" s="69"/>
    </row>
    <row r="132" spans="1:1" ht="11.25" customHeight="1" x14ac:dyDescent="0.25">
      <c r="A132" s="69"/>
    </row>
    <row r="133" spans="1:1" ht="11.25" customHeight="1" x14ac:dyDescent="0.25">
      <c r="A133" s="69"/>
    </row>
    <row r="134" spans="1:1" ht="11.25" customHeight="1" x14ac:dyDescent="0.25">
      <c r="A134" s="69"/>
    </row>
    <row r="135" spans="1:1" ht="11.25" customHeight="1" x14ac:dyDescent="0.25">
      <c r="A135" s="69"/>
    </row>
    <row r="136" spans="1:1" ht="11.25" customHeight="1" x14ac:dyDescent="0.25">
      <c r="A136" s="69"/>
    </row>
    <row r="137" spans="1:1" ht="11.25" customHeight="1" x14ac:dyDescent="0.25">
      <c r="A137" s="69"/>
    </row>
    <row r="138" spans="1:1" ht="11.25" customHeight="1" x14ac:dyDescent="0.25">
      <c r="A138" s="69"/>
    </row>
    <row r="139" spans="1:1" ht="11.25" customHeight="1" x14ac:dyDescent="0.25">
      <c r="A139" s="69"/>
    </row>
    <row r="140" spans="1:1" ht="11.25" customHeight="1" x14ac:dyDescent="0.25">
      <c r="A140" s="69"/>
    </row>
    <row r="141" spans="1:1" ht="11.25" customHeight="1" x14ac:dyDescent="0.25">
      <c r="A141" s="69"/>
    </row>
    <row r="142" spans="1:1" ht="11.25" customHeight="1" x14ac:dyDescent="0.25">
      <c r="A142" s="69"/>
    </row>
    <row r="143" spans="1:1" ht="11.25" customHeight="1" x14ac:dyDescent="0.25">
      <c r="A143" s="69"/>
    </row>
    <row r="144" spans="1:1" ht="11.25" customHeight="1" x14ac:dyDescent="0.25">
      <c r="A144" s="69"/>
    </row>
    <row r="145" spans="1:1" ht="11.25" customHeight="1" x14ac:dyDescent="0.25">
      <c r="A145" s="69"/>
    </row>
    <row r="146" spans="1:1" ht="11.25" customHeight="1" x14ac:dyDescent="0.25">
      <c r="A146" s="69"/>
    </row>
    <row r="147" spans="1:1" ht="11.25" customHeight="1" x14ac:dyDescent="0.25">
      <c r="A147" s="69"/>
    </row>
    <row r="148" spans="1:1" ht="11.25" customHeight="1" x14ac:dyDescent="0.25">
      <c r="A148" s="69"/>
    </row>
    <row r="149" spans="1:1" ht="11.25" customHeight="1" x14ac:dyDescent="0.25">
      <c r="A149" s="69"/>
    </row>
    <row r="150" spans="1:1" ht="11.25" customHeight="1" x14ac:dyDescent="0.25">
      <c r="A150" s="69"/>
    </row>
    <row r="151" spans="1:1" ht="11.25" customHeight="1" x14ac:dyDescent="0.25">
      <c r="A151" s="69"/>
    </row>
    <row r="152" spans="1:1" ht="11.25" customHeight="1" x14ac:dyDescent="0.25">
      <c r="A152" s="69"/>
    </row>
    <row r="153" spans="1:1" ht="11.25" customHeight="1" x14ac:dyDescent="0.25">
      <c r="A153" s="69"/>
    </row>
    <row r="154" spans="1:1" ht="11.25" customHeight="1" x14ac:dyDescent="0.25">
      <c r="A154" s="69"/>
    </row>
    <row r="155" spans="1:1" ht="11.25" customHeight="1" x14ac:dyDescent="0.25">
      <c r="A155" s="69"/>
    </row>
    <row r="156" spans="1:1" ht="11.25" customHeight="1" x14ac:dyDescent="0.25">
      <c r="A156" s="69"/>
    </row>
    <row r="157" spans="1:1" ht="11.25" customHeight="1" x14ac:dyDescent="0.25">
      <c r="A157" s="69"/>
    </row>
    <row r="158" spans="1:1" ht="11.25" customHeight="1" x14ac:dyDescent="0.25">
      <c r="A158" s="69"/>
    </row>
    <row r="159" spans="1:1" ht="11.25" customHeight="1" x14ac:dyDescent="0.25">
      <c r="A159" s="69"/>
    </row>
    <row r="160" spans="1:1" ht="11.25" customHeight="1" x14ac:dyDescent="0.25">
      <c r="A160" s="69"/>
    </row>
    <row r="161" spans="1:1" ht="11.25" customHeight="1" x14ac:dyDescent="0.25">
      <c r="A161" s="69"/>
    </row>
    <row r="162" spans="1:1" ht="11.25" customHeight="1" x14ac:dyDescent="0.25">
      <c r="A162" s="69"/>
    </row>
    <row r="163" spans="1:1" ht="11.25" customHeight="1" x14ac:dyDescent="0.25">
      <c r="A163" s="69"/>
    </row>
    <row r="164" spans="1:1" ht="11.25" customHeight="1" x14ac:dyDescent="0.25">
      <c r="A164" s="69"/>
    </row>
    <row r="165" spans="1:1" ht="11.25" customHeight="1" x14ac:dyDescent="0.25">
      <c r="A165" s="69"/>
    </row>
    <row r="166" spans="1:1" ht="11.25" customHeight="1" x14ac:dyDescent="0.25">
      <c r="A166" s="69"/>
    </row>
    <row r="167" spans="1:1" ht="11.25" customHeight="1" x14ac:dyDescent="0.25">
      <c r="A167" s="69"/>
    </row>
    <row r="168" spans="1:1" ht="11.25" customHeight="1" x14ac:dyDescent="0.25">
      <c r="A168" s="69"/>
    </row>
    <row r="169" spans="1:1" ht="11.25" customHeight="1" x14ac:dyDescent="0.25">
      <c r="A169" s="69"/>
    </row>
    <row r="170" spans="1:1" ht="11.25" customHeight="1" x14ac:dyDescent="0.25">
      <c r="A170" s="69"/>
    </row>
    <row r="171" spans="1:1" ht="11.25" customHeight="1" x14ac:dyDescent="0.25">
      <c r="A171" s="69"/>
    </row>
    <row r="172" spans="1:1" ht="11.25" customHeight="1" x14ac:dyDescent="0.25">
      <c r="A172" s="69"/>
    </row>
    <row r="173" spans="1:1" ht="11.25" customHeight="1" x14ac:dyDescent="0.25">
      <c r="A173" s="69"/>
    </row>
    <row r="174" spans="1:1" ht="11.25" customHeight="1" x14ac:dyDescent="0.25">
      <c r="A174" s="69"/>
    </row>
    <row r="175" spans="1:1" ht="11.25" customHeight="1" x14ac:dyDescent="0.25">
      <c r="A175" s="69"/>
    </row>
    <row r="176" spans="1:1" ht="11.25" customHeight="1" x14ac:dyDescent="0.25">
      <c r="A176" s="69"/>
    </row>
    <row r="177" spans="1:1" ht="11.25" customHeight="1" x14ac:dyDescent="0.25">
      <c r="A177" s="69"/>
    </row>
    <row r="178" spans="1:1" ht="11.25" customHeight="1" x14ac:dyDescent="0.25">
      <c r="A178" s="69"/>
    </row>
    <row r="179" spans="1:1" ht="11.25" customHeight="1" x14ac:dyDescent="0.25">
      <c r="A179" s="69"/>
    </row>
    <row r="180" spans="1:1" ht="11.25" customHeight="1" x14ac:dyDescent="0.25">
      <c r="A180" s="69"/>
    </row>
    <row r="181" spans="1:1" ht="11.25" customHeight="1" x14ac:dyDescent="0.25">
      <c r="A181" s="69"/>
    </row>
    <row r="182" spans="1:1" ht="11.25" customHeight="1" x14ac:dyDescent="0.25">
      <c r="A182" s="69"/>
    </row>
    <row r="183" spans="1:1" ht="11.25" customHeight="1" x14ac:dyDescent="0.25">
      <c r="A183" s="69"/>
    </row>
    <row r="184" spans="1:1" ht="11.25" customHeight="1" x14ac:dyDescent="0.25">
      <c r="A184" s="69"/>
    </row>
    <row r="185" spans="1:1" ht="11.25" customHeight="1" x14ac:dyDescent="0.25">
      <c r="A185" s="69"/>
    </row>
    <row r="186" spans="1:1" ht="11.25" customHeight="1" x14ac:dyDescent="0.25">
      <c r="A186" s="69"/>
    </row>
    <row r="187" spans="1:1" ht="11.25" customHeight="1" x14ac:dyDescent="0.25">
      <c r="A187" s="69"/>
    </row>
    <row r="188" spans="1:1" ht="11.25" customHeight="1" x14ac:dyDescent="0.25">
      <c r="A188" s="69"/>
    </row>
    <row r="189" spans="1:1" ht="11.25" customHeight="1" x14ac:dyDescent="0.25">
      <c r="A189" s="69"/>
    </row>
    <row r="190" spans="1:1" ht="11.25" customHeight="1" x14ac:dyDescent="0.25">
      <c r="A190" s="69"/>
    </row>
    <row r="191" spans="1:1" ht="11.25" customHeight="1" x14ac:dyDescent="0.25">
      <c r="A191" s="69"/>
    </row>
    <row r="192" spans="1:1" ht="11.25" customHeight="1" x14ac:dyDescent="0.25">
      <c r="A192" s="69"/>
    </row>
    <row r="193" spans="1:1" ht="11.25" customHeight="1" x14ac:dyDescent="0.25">
      <c r="A193" s="69"/>
    </row>
    <row r="194" spans="1:1" ht="11.25" customHeight="1" x14ac:dyDescent="0.25">
      <c r="A194" s="69"/>
    </row>
    <row r="195" spans="1:1" ht="11.25" customHeight="1" x14ac:dyDescent="0.25">
      <c r="A195" s="69"/>
    </row>
    <row r="196" spans="1:1" ht="11.25" customHeight="1" x14ac:dyDescent="0.25">
      <c r="A196" s="69"/>
    </row>
    <row r="197" spans="1:1" ht="11.25" customHeight="1" x14ac:dyDescent="0.25">
      <c r="A197" s="69"/>
    </row>
    <row r="198" spans="1:1" ht="11.25" customHeight="1" x14ac:dyDescent="0.25">
      <c r="A198" s="69"/>
    </row>
    <row r="199" spans="1:1" ht="11.25" customHeight="1" x14ac:dyDescent="0.25">
      <c r="A199" s="69"/>
    </row>
    <row r="200" spans="1:1" ht="11.25" customHeight="1" x14ac:dyDescent="0.25">
      <c r="A200" s="69"/>
    </row>
    <row r="201" spans="1:1" ht="11.25" customHeight="1" x14ac:dyDescent="0.25">
      <c r="A201" s="69"/>
    </row>
    <row r="202" spans="1:1" ht="11.25" customHeight="1" x14ac:dyDescent="0.25">
      <c r="A202" s="69"/>
    </row>
    <row r="203" spans="1:1" ht="11.25" customHeight="1" x14ac:dyDescent="0.25">
      <c r="A203" s="69"/>
    </row>
    <row r="204" spans="1:1" ht="11.25" customHeight="1" x14ac:dyDescent="0.25">
      <c r="A204" s="69"/>
    </row>
    <row r="205" spans="1:1" ht="11.25" customHeight="1" x14ac:dyDescent="0.25">
      <c r="A205" s="69"/>
    </row>
    <row r="206" spans="1:1" ht="11.25" customHeight="1" x14ac:dyDescent="0.25">
      <c r="A206" s="69"/>
    </row>
    <row r="207" spans="1:1" ht="11.25" customHeight="1" x14ac:dyDescent="0.25">
      <c r="A207" s="69"/>
    </row>
    <row r="208" spans="1:1" ht="11.25" customHeight="1" x14ac:dyDescent="0.25">
      <c r="A208" s="69"/>
    </row>
    <row r="209" spans="1:1" ht="11.25" customHeight="1" x14ac:dyDescent="0.25">
      <c r="A209" s="69"/>
    </row>
    <row r="210" spans="1:1" ht="11.25" customHeight="1" x14ac:dyDescent="0.25">
      <c r="A210" s="69"/>
    </row>
  </sheetData>
  <sheetProtection selectLockedCells="1"/>
  <printOptions horizontalCentered="1" gridLines="1"/>
  <pageMargins left="0" right="0" top="3.937007874015748E-2" bottom="0" header="0.19685039370078741" footer="0"/>
  <pageSetup paperSize="9" orientation="landscape" r:id="rId1"/>
  <headerFooter alignWithMargins="0">
    <oddHeader xml:space="preserve">&amp;CPAPER 2012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B45EC-FA64-4A57-AF8E-DA70D8E60EF7}">
  <sheetPr codeName="Folha3"/>
  <dimension ref="A1:B77"/>
  <sheetViews>
    <sheetView showGridLines="0" topLeftCell="A49" zoomScaleNormal="100" workbookViewId="0">
      <selection activeCell="A19" sqref="A19"/>
    </sheetView>
  </sheetViews>
  <sheetFormatPr defaultColWidth="9.109375" defaultRowHeight="11.95" customHeight="1" x14ac:dyDescent="0.2"/>
  <cols>
    <col min="1" max="1" width="144.5546875" style="92" customWidth="1"/>
    <col min="2" max="2" width="8.88671875" style="92" customWidth="1"/>
    <col min="3" max="16384" width="9.109375" style="92"/>
  </cols>
  <sheetData>
    <row r="1" spans="1:1" ht="11.95" customHeight="1" x14ac:dyDescent="0.25">
      <c r="A1" s="91" t="str">
        <f>Stand_R!$L$1</f>
        <v>Português</v>
      </c>
    </row>
    <row r="2" spans="1:1" ht="16.149999999999999" customHeight="1" x14ac:dyDescent="0.2">
      <c r="A2" s="155"/>
    </row>
    <row r="3" spans="1:1" ht="10.95" x14ac:dyDescent="0.25">
      <c r="A3" s="93" t="str">
        <f>IF($A$1="Português",A4,(IF($A$1="English",A5,(IF($A$1="Español",A6,(IF($A$1="Français",A7)))))))</f>
        <v>Requisições durante a Montagem e Realização tem um AGRAVAMENTO de 30% e está sujeita à disponibilidade do produto</v>
      </c>
    </row>
    <row r="4" spans="1:1" ht="10.95" x14ac:dyDescent="0.2">
      <c r="A4" s="156" t="s">
        <v>386</v>
      </c>
    </row>
    <row r="5" spans="1:1" ht="10.95" x14ac:dyDescent="0.2">
      <c r="A5" s="157" t="s">
        <v>387</v>
      </c>
    </row>
    <row r="6" spans="1:1" ht="10.95" x14ac:dyDescent="0.2">
      <c r="A6" s="156" t="s">
        <v>388</v>
      </c>
    </row>
    <row r="7" spans="1:1" ht="10.95" x14ac:dyDescent="0.2">
      <c r="A7" s="158" t="s">
        <v>389</v>
      </c>
    </row>
    <row r="8" spans="1:1" ht="21.9" x14ac:dyDescent="0.25">
      <c r="A8" s="70" t="str">
        <f>IF($A$1="Português",A9,(IF($A$1="English",A10,(IF($A$1="Español",A11,(IF($A$1="Français",A12,)))))))</f>
        <v>A desistência de serviços solicitados só poderá ser feita até ao 4º dia antes do período de montagem, a partir desta data 
não haverá lugar à devolução do valor pago.</v>
      </c>
    </row>
    <row r="9" spans="1:1" ht="21.9" x14ac:dyDescent="0.2">
      <c r="A9" s="156" t="s">
        <v>338</v>
      </c>
    </row>
    <row r="10" spans="1:1" ht="21.9" x14ac:dyDescent="0.2">
      <c r="A10" s="157" t="s">
        <v>339</v>
      </c>
    </row>
    <row r="11" spans="1:1" ht="21.9" x14ac:dyDescent="0.2">
      <c r="A11" s="156" t="s">
        <v>340</v>
      </c>
    </row>
    <row r="12" spans="1:1" ht="21.9" x14ac:dyDescent="0.2">
      <c r="A12" s="159" t="s">
        <v>341</v>
      </c>
    </row>
    <row r="13" spans="1:1" ht="10.95" x14ac:dyDescent="0.2">
      <c r="A13" s="113" t="str">
        <f>IF($A$1="Português",A14,(IF($A$1="English",A15,(IF($A$1="Español",A16,(IF($A$1="Français",A17)))))))</f>
        <v xml:space="preserve">Obrigatório enviar projecto do Stand para aprovação da Organização (Ler NORMAS DE PARTICIPAÇÃO) até </v>
      </c>
    </row>
    <row r="14" spans="1:1" ht="10.95" x14ac:dyDescent="0.25">
      <c r="A14" s="5" t="s">
        <v>246</v>
      </c>
    </row>
    <row r="15" spans="1:1" ht="10.95" x14ac:dyDescent="0.25">
      <c r="A15" s="117" t="s">
        <v>247</v>
      </c>
    </row>
    <row r="16" spans="1:1" ht="10.95" x14ac:dyDescent="0.25">
      <c r="A16" s="2" t="s">
        <v>248</v>
      </c>
    </row>
    <row r="17" spans="1:2" ht="10.95" x14ac:dyDescent="0.25">
      <c r="A17" s="118" t="s">
        <v>249</v>
      </c>
    </row>
    <row r="18" spans="1:2" ht="11.95" customHeight="1" x14ac:dyDescent="0.2">
      <c r="A18" s="113" t="str">
        <f>IF($A$1="Português",A19,(IF($A$1="English",A20,(IF($A$1="Español",A21,(IF($A$1="Français",A22)))))))</f>
        <v xml:space="preserve">O Stand inclui Quadro Eléctrico e será entregue à partir das 15H00 do dia </v>
      </c>
    </row>
    <row r="19" spans="1:2" ht="11.95" customHeight="1" x14ac:dyDescent="0.2">
      <c r="A19" s="102" t="s">
        <v>329</v>
      </c>
    </row>
    <row r="20" spans="1:2" ht="11.95" customHeight="1" x14ac:dyDescent="0.2">
      <c r="A20" s="103" t="s">
        <v>330</v>
      </c>
    </row>
    <row r="21" spans="1:2" ht="11.95" customHeight="1" x14ac:dyDescent="0.2">
      <c r="A21" s="102" t="s">
        <v>331</v>
      </c>
    </row>
    <row r="22" spans="1:2" ht="11.95" customHeight="1" x14ac:dyDescent="0.25">
      <c r="A22" s="104" t="s">
        <v>332</v>
      </c>
    </row>
    <row r="23" spans="1:2" ht="10.95" x14ac:dyDescent="0.2">
      <c r="A23" s="113" t="str">
        <f>IF($A$1="Português",A24,(IF($A$1="English",A25,(IF($A$1="Español",A26,(IF($A$1="Français",A27,)))))))</f>
        <v xml:space="preserve">Se for uma REGIÃO AUTÓNOMA, indique qual:    (Aplica-se apenas às Empresas Portuguesas)   </v>
      </c>
    </row>
    <row r="24" spans="1:2" ht="10.95" x14ac:dyDescent="0.25">
      <c r="A24" s="68" t="s">
        <v>214</v>
      </c>
    </row>
    <row r="25" spans="1:2" ht="10.95" x14ac:dyDescent="0.25">
      <c r="A25" s="120" t="s">
        <v>208</v>
      </c>
    </row>
    <row r="26" spans="1:2" ht="10.95" x14ac:dyDescent="0.25">
      <c r="A26" s="68" t="s">
        <v>209</v>
      </c>
    </row>
    <row r="27" spans="1:2" ht="10.95" x14ac:dyDescent="0.25">
      <c r="A27" s="121" t="s">
        <v>210</v>
      </c>
    </row>
    <row r="28" spans="1:2" ht="11.95" customHeight="1" x14ac:dyDescent="0.25">
      <c r="A28" s="70" t="str">
        <f>IF($A$1="Português",A29,(IF($A$1="English",A30,(IF($A$1="Español",A31,(IF($A$1="Français",A32)))))))</f>
        <v>Se requisitar Stand à FIL e não preencher este campo, será colocado na pala do Stand o nome da inscrição (letra Arial Bold)</v>
      </c>
      <c r="B28" s="4"/>
    </row>
    <row r="29" spans="1:2" ht="11.95" customHeight="1" x14ac:dyDescent="0.25">
      <c r="A29" s="23" t="s">
        <v>123</v>
      </c>
    </row>
    <row r="30" spans="1:2" ht="11.95" customHeight="1" x14ac:dyDescent="0.25">
      <c r="A30" s="61" t="s">
        <v>124</v>
      </c>
    </row>
    <row r="31" spans="1:2" ht="11.95" customHeight="1" x14ac:dyDescent="0.25">
      <c r="A31" s="23" t="s">
        <v>125</v>
      </c>
    </row>
    <row r="32" spans="1:2" ht="11.95" customHeight="1" x14ac:dyDescent="0.25">
      <c r="A32" s="60" t="s">
        <v>126</v>
      </c>
    </row>
    <row r="33" spans="1:1" ht="11.95" customHeight="1" x14ac:dyDescent="0.25">
      <c r="A33" s="70" t="str">
        <f>IF($A$1="Português",A34,(IF($A$1="English",A35,(IF($A$1="Español",A36,(IF($A$1="Français",A37)))))))</f>
        <v>ATENÇÃO! Não requisitou Stand/m2. Este campo só é válido para Stands da FIL</v>
      </c>
    </row>
    <row r="34" spans="1:1" ht="11.95" customHeight="1" x14ac:dyDescent="0.25">
      <c r="A34" s="23" t="s">
        <v>221</v>
      </c>
    </row>
    <row r="35" spans="1:1" ht="11.95" customHeight="1" x14ac:dyDescent="0.25">
      <c r="A35" s="61" t="s">
        <v>250</v>
      </c>
    </row>
    <row r="36" spans="1:1" ht="11.95" customHeight="1" x14ac:dyDescent="0.25">
      <c r="A36" s="23" t="s">
        <v>222</v>
      </c>
    </row>
    <row r="37" spans="1:1" ht="11.95" customHeight="1" x14ac:dyDescent="0.25">
      <c r="A37" s="60" t="s">
        <v>223</v>
      </c>
    </row>
    <row r="38" spans="1:1" ht="11.95" customHeight="1" x14ac:dyDescent="0.25">
      <c r="A38" s="70" t="str">
        <f>IF($A$1="Português",A39,(IF($A$1="English",A40,(IF($A$1="Español",A41,(IF($A$1="Français",A42)))))))</f>
        <v>Balcão FIL A - branco e cinza, prateleira, portas e fechadura (1,03x 0,50x1,00 Alt)</v>
      </c>
    </row>
    <row r="39" spans="1:1" ht="11.95" customHeight="1" x14ac:dyDescent="0.25">
      <c r="A39" s="98" t="s">
        <v>253</v>
      </c>
    </row>
    <row r="40" spans="1:1" ht="11.95" customHeight="1" x14ac:dyDescent="0.25">
      <c r="A40" s="99" t="s">
        <v>254</v>
      </c>
    </row>
    <row r="41" spans="1:1" ht="11.95" customHeight="1" x14ac:dyDescent="0.25">
      <c r="A41" s="98" t="s">
        <v>255</v>
      </c>
    </row>
    <row r="42" spans="1:1" ht="11.95" customHeight="1" x14ac:dyDescent="0.25">
      <c r="A42" s="100" t="s">
        <v>256</v>
      </c>
    </row>
    <row r="43" spans="1:1" ht="11.95" customHeight="1" x14ac:dyDescent="0.25">
      <c r="A43" s="70" t="str">
        <f>IF($A$1="Português",A44,(IF($A$1="English",A45,(IF($A$1="Español",A46,(IF($A$1="Français",A47)))))))</f>
        <v>Pagamento a favor de:    LISBOA-FEIRAS CONGRESSOS E EVENTOS   (referência)</v>
      </c>
    </row>
    <row r="44" spans="1:1" ht="11.95" customHeight="1" x14ac:dyDescent="0.2">
      <c r="A44" s="58" t="s">
        <v>160</v>
      </c>
    </row>
    <row r="45" spans="1:1" ht="11.95" customHeight="1" x14ac:dyDescent="0.2">
      <c r="A45" s="59" t="s">
        <v>161</v>
      </c>
    </row>
    <row r="46" spans="1:1" ht="11.95" customHeight="1" x14ac:dyDescent="0.2">
      <c r="A46" s="58" t="s">
        <v>162</v>
      </c>
    </row>
    <row r="47" spans="1:1" ht="11.95" customHeight="1" x14ac:dyDescent="0.25">
      <c r="A47" s="60" t="s">
        <v>163</v>
      </c>
    </row>
    <row r="48" spans="1:1" ht="32.85" x14ac:dyDescent="0.2">
      <c r="A48" s="113" t="str">
        <f>IF($A$1="Português",A49,(IF($A$1="English",A50,(IF($A$1="Español",A51,(IF($A$1="Français",A52,)))))))</f>
        <v>Soluções especificas para a sua participação, desde o projecto à realização.
De acordo com os objectivos que visa atingir com a sua presença no evento, a FIL projecta um stand à sua imagem e conforme os seus requisitos de marketing e orçamento. Indique o seu interesse nesta opção e será brevemente contactado pelos nossos serviços.</v>
      </c>
    </row>
    <row r="49" spans="1:1" ht="32.85" x14ac:dyDescent="0.25">
      <c r="A49" s="23" t="s">
        <v>325</v>
      </c>
    </row>
    <row r="50" spans="1:1" ht="32.85" x14ac:dyDescent="0.25">
      <c r="A50" s="61" t="s">
        <v>326</v>
      </c>
    </row>
    <row r="51" spans="1:1" ht="32.85" x14ac:dyDescent="0.25">
      <c r="A51" s="23" t="s">
        <v>327</v>
      </c>
    </row>
    <row r="52" spans="1:1" ht="32.85" x14ac:dyDescent="0.25">
      <c r="A52" s="60" t="s">
        <v>328</v>
      </c>
    </row>
    <row r="53" spans="1:1" ht="21.9" x14ac:dyDescent="0.25">
      <c r="A53" s="70" t="str">
        <f>IF($A$1="Português",A54,(IF($A$1="English",A55,(IF($A$1="Español",A56,(IF($A$1="Français",A57)))))))</f>
        <v>A redução ou a eliminação de elementos que constituam a estrutura do stand, não implicam uma redução de custos.
Todo o material utilizado no stand, é alugado, pelo que qualquer dano provocado, o expositor terá que assumir os custos.</v>
      </c>
    </row>
    <row r="54" spans="1:1" ht="21.9" x14ac:dyDescent="0.2">
      <c r="A54" s="94" t="s">
        <v>168</v>
      </c>
    </row>
    <row r="55" spans="1:1" ht="21.9" x14ac:dyDescent="0.2">
      <c r="A55" s="95" t="s">
        <v>169</v>
      </c>
    </row>
    <row r="56" spans="1:1" ht="21.9" x14ac:dyDescent="0.2">
      <c r="A56" s="96" t="s">
        <v>139</v>
      </c>
    </row>
    <row r="57" spans="1:1" ht="21.9" x14ac:dyDescent="0.2">
      <c r="A57" s="97" t="s">
        <v>170</v>
      </c>
    </row>
    <row r="58" spans="1:1" ht="11.95" customHeight="1" x14ac:dyDescent="0.2">
      <c r="A58" s="113" t="str">
        <f>IF($A$1="Português",A59,IF($A$1="English",A60,IF($A$1="Español",A61,IF($A$1="Français",A62,))))</f>
        <v>(os dados recolhidos são facultados pelo titular no quadro das obrigações contratuais com a Lisboa-FCE e serão mantidos enquanto durar tal relação e para esse efeito)</v>
      </c>
    </row>
    <row r="59" spans="1:1" ht="11.95" customHeight="1" x14ac:dyDescent="0.2">
      <c r="A59" s="199" t="s">
        <v>499</v>
      </c>
    </row>
    <row r="60" spans="1:1" ht="11.95" customHeight="1" x14ac:dyDescent="0.2">
      <c r="A60" s="200" t="s">
        <v>500</v>
      </c>
    </row>
    <row r="61" spans="1:1" ht="11.95" customHeight="1" x14ac:dyDescent="0.25">
      <c r="A61" s="198" t="s">
        <v>501</v>
      </c>
    </row>
    <row r="62" spans="1:1" ht="11.95" customHeight="1" x14ac:dyDescent="0.25">
      <c r="A62" s="121" t="s">
        <v>502</v>
      </c>
    </row>
    <row r="63" spans="1:1" ht="11.95" customHeight="1" x14ac:dyDescent="0.2">
      <c r="A63" s="113" t="str">
        <f>IF($A$1="Português",A64,IF($A$1="English",A65,IF($A$1="Español",A66,IF($A$1="Français",A67,))))</f>
        <v>PARA FACILITAR A SUA PARTICIPAÇÃO REQUISITE A ESTRUTURA DE STAND AOS SERVIÇOS DA FIL</v>
      </c>
    </row>
    <row r="64" spans="1:1" ht="11.95" customHeight="1" x14ac:dyDescent="0.25">
      <c r="A64" s="2" t="s">
        <v>503</v>
      </c>
    </row>
    <row r="65" spans="1:1" ht="11.95" customHeight="1" x14ac:dyDescent="0.25">
      <c r="A65" s="201" t="s">
        <v>504</v>
      </c>
    </row>
    <row r="66" spans="1:1" ht="11.95" customHeight="1" x14ac:dyDescent="0.25">
      <c r="A66" s="2" t="s">
        <v>505</v>
      </c>
    </row>
    <row r="67" spans="1:1" ht="11.95" customHeight="1" x14ac:dyDescent="0.25">
      <c r="A67" s="100" t="s">
        <v>506</v>
      </c>
    </row>
    <row r="68" spans="1:1" ht="11.95" customHeight="1" x14ac:dyDescent="0.2">
      <c r="A68" s="113" t="str">
        <f>IF($A$1="Português",A69,IF($A$1="English",A70,IF($A$1="Español",A71,IF($A$1="Français",A72,))))</f>
        <v>IMAGENS PARA PRODUÇÃO E APLICAÇÃO devem ser enviadas em formato digital, preferencialmente em .PDF, .TIFF ou .JPEG, com uma resolução mínima de 72 dpi’s ao tamanho natural (1:1), com as fontes convertidas em curvas.</v>
      </c>
    </row>
    <row r="69" spans="1:1" ht="11.95" customHeight="1" x14ac:dyDescent="0.2">
      <c r="A69" s="202" t="s">
        <v>164</v>
      </c>
    </row>
    <row r="70" spans="1:1" ht="11.95" customHeight="1" x14ac:dyDescent="0.2">
      <c r="A70" s="203" t="s">
        <v>165</v>
      </c>
    </row>
    <row r="71" spans="1:1" ht="11.95" customHeight="1" x14ac:dyDescent="0.2">
      <c r="A71" s="204" t="s">
        <v>166</v>
      </c>
    </row>
    <row r="72" spans="1:1" ht="11.95" customHeight="1" x14ac:dyDescent="0.2">
      <c r="A72" s="205" t="s">
        <v>167</v>
      </c>
    </row>
    <row r="73" spans="1:1" ht="11.95" customHeight="1" x14ac:dyDescent="0.2">
      <c r="A73" s="113" t="str">
        <f>IF($A$1="Português",A74,IF($A$1="English",A75,IF($A$1="Español",A76,IF($A$1="Français",A77,))))</f>
        <v xml:space="preserve">As imagens devem ser enviadas até   </v>
      </c>
    </row>
    <row r="74" spans="1:1" ht="11.95" customHeight="1" x14ac:dyDescent="0.25">
      <c r="A74" s="2" t="s">
        <v>82</v>
      </c>
    </row>
    <row r="75" spans="1:1" ht="11.95" customHeight="1" x14ac:dyDescent="0.25">
      <c r="A75" s="4" t="s">
        <v>84</v>
      </c>
    </row>
    <row r="76" spans="1:1" ht="11.95" customHeight="1" x14ac:dyDescent="0.25">
      <c r="A76" s="2" t="s">
        <v>85</v>
      </c>
    </row>
    <row r="77" spans="1:1" ht="11.95" customHeight="1" x14ac:dyDescent="0.25">
      <c r="A77" s="2" t="s">
        <v>83</v>
      </c>
    </row>
  </sheetData>
  <sheetProtection select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2F22-CF81-4E1D-B427-E42BD993186B}">
  <sheetPr codeName="Folha4"/>
  <dimension ref="A1:M58"/>
  <sheetViews>
    <sheetView showGridLines="0" zoomScaleNormal="100" workbookViewId="0">
      <selection activeCell="A19" sqref="A19"/>
    </sheetView>
  </sheetViews>
  <sheetFormatPr defaultColWidth="9.109375" defaultRowHeight="10.95" x14ac:dyDescent="0.25"/>
  <cols>
    <col min="1" max="1" width="17.33203125" style="24" bestFit="1" customWidth="1"/>
    <col min="2" max="2" width="1.5546875" style="24" customWidth="1"/>
    <col min="3" max="3" width="23" style="24" bestFit="1" customWidth="1"/>
    <col min="4" max="4" width="2.6640625" style="24" customWidth="1"/>
    <col min="5" max="5" width="36.88671875" style="24" bestFit="1" customWidth="1"/>
    <col min="6" max="6" width="2.5546875" style="24" customWidth="1"/>
    <col min="7" max="7" width="54.6640625" style="24" bestFit="1" customWidth="1"/>
    <col min="8" max="8" width="7.33203125" style="24" customWidth="1"/>
    <col min="9" max="9" width="14.44140625" style="24" customWidth="1"/>
    <col min="10" max="16384" width="9.109375" style="24"/>
  </cols>
  <sheetData>
    <row r="1" spans="1:10" x14ac:dyDescent="0.25">
      <c r="A1" s="89" t="str">
        <f>Stand_R!$L$1</f>
        <v>Português</v>
      </c>
      <c r="C1" s="25" t="str">
        <f>IF($A$1="Português",C2,(IF($A$1="English",C3,(IF($A$1="Español",C4,(IF($A$1="Français",C5,)))))))</f>
        <v xml:space="preserve">Até 18 m2: </v>
      </c>
      <c r="D1" s="26"/>
      <c r="E1" s="25" t="str">
        <f>IF($A$1="Português",E2,(IF($A$1="English",E3,(IF($A$1="Español",E4,(IF($A$1="Français",E5,)))))))</f>
        <v>Paredes em painéis laminados a branco</v>
      </c>
      <c r="G1" s="25" t="str">
        <f>IF($A$1="Português",G2,(IF($A$1="English",G3,(IF($A$1="Español",G4,(IF($A$1="Français",G5,)))))))</f>
        <v>Balcão curvo com 1 m de altura e prateleira interior na mesma estrutura do stand</v>
      </c>
    </row>
    <row r="2" spans="1:10" x14ac:dyDescent="0.25">
      <c r="C2" s="72" t="s">
        <v>270</v>
      </c>
      <c r="E2" s="72" t="s">
        <v>258</v>
      </c>
      <c r="G2" s="24" t="s">
        <v>54</v>
      </c>
    </row>
    <row r="3" spans="1:10" x14ac:dyDescent="0.25">
      <c r="C3" s="127" t="s">
        <v>271</v>
      </c>
      <c r="D3" s="28"/>
      <c r="E3" s="123" t="s">
        <v>259</v>
      </c>
      <c r="G3" s="29" t="s">
        <v>56</v>
      </c>
    </row>
    <row r="4" spans="1:10" x14ac:dyDescent="0.25">
      <c r="A4" s="129" t="str">
        <f>IF($A$1="Português",A5,(IF($A$1="English",A6,(IF($A$1="Español",A7,(IF($A$1="Français",A8)))))))</f>
        <v>unid.</v>
      </c>
      <c r="C4" s="72" t="s">
        <v>272</v>
      </c>
      <c r="D4" s="82"/>
      <c r="E4" s="126" t="s">
        <v>260</v>
      </c>
      <c r="G4" s="29" t="s">
        <v>58</v>
      </c>
    </row>
    <row r="5" spans="1:10" x14ac:dyDescent="0.25">
      <c r="A5" s="1" t="s">
        <v>1</v>
      </c>
      <c r="C5" s="72" t="s">
        <v>273</v>
      </c>
      <c r="D5" s="26"/>
      <c r="E5" s="127" t="s">
        <v>261</v>
      </c>
      <c r="G5" s="29" t="s">
        <v>59</v>
      </c>
    </row>
    <row r="6" spans="1:10" x14ac:dyDescent="0.25">
      <c r="A6" s="32" t="s">
        <v>19</v>
      </c>
      <c r="C6" s="25" t="str">
        <f>IF($A$1="Português",C7,(IF($A$1="English",C8,(IF($A$1="Español",C9,(IF($A$1="Français",C10,)))))))</f>
        <v>Mais de 36 m2:  a analisar</v>
      </c>
      <c r="E6" s="25" t="str">
        <f>IF($A$1="Português",E7,(IF($A$1="English",E8,(IF($A$1="Español",E9,(IF($A$1="Français",E10,)))))))</f>
        <v>Estrutura cubo em aglomerado de madeira</v>
      </c>
      <c r="G6" s="25" t="str">
        <f>IF($A$1="Português",G7,(IF($A$1="English",G8,(IF($A$1="Español",G9,(IF($A$1="Français",G10,)))))))</f>
        <v>Fotografia em vinil para gabinete</v>
      </c>
    </row>
    <row r="7" spans="1:10" x14ac:dyDescent="0.25">
      <c r="A7" s="1" t="s">
        <v>1</v>
      </c>
      <c r="C7" s="24" t="s">
        <v>44</v>
      </c>
      <c r="D7" s="28"/>
      <c r="E7" s="27" t="s">
        <v>45</v>
      </c>
      <c r="G7" s="72" t="s">
        <v>351</v>
      </c>
    </row>
    <row r="8" spans="1:10" x14ac:dyDescent="0.25">
      <c r="A8" s="1" t="s">
        <v>1</v>
      </c>
      <c r="B8" s="29"/>
      <c r="C8" s="24" t="s">
        <v>251</v>
      </c>
      <c r="D8" s="82"/>
      <c r="E8" s="29" t="s">
        <v>46</v>
      </c>
      <c r="G8" s="123" t="s">
        <v>352</v>
      </c>
    </row>
    <row r="9" spans="1:10" x14ac:dyDescent="0.25">
      <c r="A9" s="25" t="str">
        <f>IF($A$1="Português",A10,(IF($A$1="English",A11,(IF($A$1="Español",A12,(IF($A$1="Français",A13,)))))))</f>
        <v>Estrutura:</v>
      </c>
      <c r="C9" s="24" t="s">
        <v>47</v>
      </c>
      <c r="D9" s="26"/>
      <c r="E9" s="30" t="s">
        <v>134</v>
      </c>
      <c r="G9" s="72" t="s">
        <v>353</v>
      </c>
    </row>
    <row r="10" spans="1:10" x14ac:dyDescent="0.25">
      <c r="A10" s="30" t="s">
        <v>50</v>
      </c>
      <c r="C10" s="29" t="s">
        <v>48</v>
      </c>
      <c r="E10" s="29" t="s">
        <v>49</v>
      </c>
      <c r="G10" s="72" t="s">
        <v>354</v>
      </c>
    </row>
    <row r="11" spans="1:10" x14ac:dyDescent="0.25">
      <c r="A11" s="29" t="s">
        <v>51</v>
      </c>
      <c r="B11" s="31"/>
      <c r="C11" s="25" t="str">
        <f>IF($A$1="Português",C12,(IF($A$1="English",C13,(IF($A$1="Español",C14,(IF($A$1="Français",C15,)))))))</f>
        <v>Mesa</v>
      </c>
      <c r="D11" s="28"/>
      <c r="E11" s="25" t="str">
        <f>IF($A$1="Português",E12,(IF($A$1="English",E13,(IF($A$1="Español",E14,(IF($A$1="Français",E15,)))))))</f>
        <v>Gabinete com porta em MDF pintado a branco</v>
      </c>
      <c r="G11" s="25" t="str">
        <f>IF($A$1="Português",G12,(IF($A$1="English",G13,(IF($A$1="Español",G14,(IF($A$1="Français",G15,)))))))</f>
        <v>Fotografia em vinil para uma parede do gabinete</v>
      </c>
    </row>
    <row r="12" spans="1:10" x14ac:dyDescent="0.25">
      <c r="A12" s="30" t="s">
        <v>52</v>
      </c>
      <c r="C12" s="132" t="s">
        <v>274</v>
      </c>
      <c r="D12" s="82"/>
      <c r="E12" s="132" t="s">
        <v>294</v>
      </c>
      <c r="G12" s="72" t="s">
        <v>319</v>
      </c>
    </row>
    <row r="13" spans="1:10" x14ac:dyDescent="0.25">
      <c r="A13" s="29" t="s">
        <v>51</v>
      </c>
      <c r="B13" s="31"/>
      <c r="C13" s="127" t="s">
        <v>275</v>
      </c>
      <c r="D13" s="26"/>
      <c r="E13" s="127" t="s">
        <v>295</v>
      </c>
      <c r="G13" s="123" t="s">
        <v>320</v>
      </c>
    </row>
    <row r="14" spans="1:10" x14ac:dyDescent="0.25">
      <c r="A14" s="25" t="str">
        <f>IF($A$1="Português",A15,(IF($A$1="English",A16,(IF($A$1="Español",A17,(IF($A$1="Français",A18,)))))))</f>
        <v>Pavimento:</v>
      </c>
      <c r="B14" s="31"/>
      <c r="C14" s="132" t="s">
        <v>274</v>
      </c>
      <c r="E14" s="123" t="s">
        <v>296</v>
      </c>
      <c r="G14" s="72" t="s">
        <v>321</v>
      </c>
    </row>
    <row r="15" spans="1:10" x14ac:dyDescent="0.25">
      <c r="A15" s="29" t="s">
        <v>53</v>
      </c>
      <c r="B15" s="31"/>
      <c r="C15" s="132" t="s">
        <v>275</v>
      </c>
      <c r="D15" s="28"/>
      <c r="E15" s="123" t="s">
        <v>297</v>
      </c>
      <c r="G15" s="72" t="s">
        <v>322</v>
      </c>
    </row>
    <row r="16" spans="1:10" x14ac:dyDescent="0.25">
      <c r="A16" s="29" t="s">
        <v>55</v>
      </c>
      <c r="C16" s="128" t="str">
        <f>IF($A$1="Português",C17,(IF($A$1="English",C18,(IF($A$1="Español",C19,(IF($A$1="Français",C20,)))))))</f>
        <v>Cadeiras</v>
      </c>
      <c r="D16" s="82"/>
      <c r="E16" s="25" t="str">
        <f>IF($A$1="Português",E17,(IF($A$1="English",E18,(IF($A$1="Español",E19,(IF($A$1="Français",E20,)))))))</f>
        <v>Quadro eléctrico monofásico até 10A com Tomada</v>
      </c>
      <c r="G16" s="25" t="str">
        <f>IF($A$1="Português",G17,(IF($A$1="English",G18,(IF($A$1="Español",G19,(IF($A$1="Français",G20,)))))))</f>
        <v>(Aplicável em espaços com 4 frentes)</v>
      </c>
      <c r="J16" s="29"/>
    </row>
    <row r="17" spans="1:13" x14ac:dyDescent="0.25">
      <c r="A17" s="29" t="s">
        <v>53</v>
      </c>
      <c r="C17" s="132" t="s">
        <v>276</v>
      </c>
      <c r="D17" s="26"/>
      <c r="E17" s="30" t="s">
        <v>262</v>
      </c>
      <c r="G17" s="72" t="s">
        <v>450</v>
      </c>
    </row>
    <row r="18" spans="1:13" x14ac:dyDescent="0.25">
      <c r="A18" s="24" t="s">
        <v>57</v>
      </c>
      <c r="C18" s="127" t="s">
        <v>277</v>
      </c>
      <c r="E18" s="55" t="s">
        <v>263</v>
      </c>
      <c r="G18" s="72" t="s">
        <v>451</v>
      </c>
    </row>
    <row r="19" spans="1:13" x14ac:dyDescent="0.25">
      <c r="A19" s="25" t="str">
        <f>IF($A$1="Português",A20,(IF($A$1="English",A21,(IF($A$1="Español",A22,(IF($A$1="Français",A23,)))))))</f>
        <v>Electricidade:</v>
      </c>
      <c r="C19" s="132" t="s">
        <v>278</v>
      </c>
      <c r="D19" s="28"/>
      <c r="E19" s="30" t="s">
        <v>264</v>
      </c>
      <c r="G19" s="72" t="s">
        <v>452</v>
      </c>
    </row>
    <row r="20" spans="1:13" x14ac:dyDescent="0.25">
      <c r="A20" s="30" t="s">
        <v>60</v>
      </c>
      <c r="C20" s="132" t="s">
        <v>279</v>
      </c>
      <c r="E20" s="30" t="s">
        <v>265</v>
      </c>
      <c r="G20" s="72" t="s">
        <v>453</v>
      </c>
      <c r="L20" s="30"/>
    </row>
    <row r="21" spans="1:13" x14ac:dyDescent="0.25">
      <c r="A21" s="28" t="s">
        <v>61</v>
      </c>
      <c r="C21" s="25" t="str">
        <f>IF($A$1="Português",C22,(IF($A$1="English",C23,(IF($A$1="Español",C24,(IF($A$1="Français",C25,)))))))</f>
        <v>Régua de Projectores por cada 9 m2</v>
      </c>
      <c r="D21" s="26"/>
      <c r="E21" s="25" t="str">
        <f>IF($A$1="Português",E22,(IF($A$1="English",E23,(IF($A$1="Español",E24,(IF($A$1="Français",E25,)))))))</f>
        <v xml:space="preserve"> Estrado 0,10m Alcatifado</v>
      </c>
      <c r="G21" s="25" t="str">
        <f>IF($A$1="Português",G22,(IF($A$1="English",G23,(IF($A$1="Español",G24,(IF($A$1="Français",G25,)))))))</f>
        <v>(Aplicável em espaços com 2 / 3 frentes)</v>
      </c>
    </row>
    <row r="22" spans="1:13" x14ac:dyDescent="0.25">
      <c r="A22" s="28" t="s">
        <v>62</v>
      </c>
      <c r="C22" s="109" t="s">
        <v>266</v>
      </c>
      <c r="E22" s="24" t="s">
        <v>290</v>
      </c>
      <c r="G22" s="72" t="s">
        <v>454</v>
      </c>
    </row>
    <row r="23" spans="1:13" x14ac:dyDescent="0.25">
      <c r="A23" s="24" t="s">
        <v>63</v>
      </c>
      <c r="C23" s="32" t="s">
        <v>267</v>
      </c>
      <c r="D23" s="29"/>
      <c r="E23" s="29" t="s">
        <v>291</v>
      </c>
      <c r="G23" s="72" t="s">
        <v>455</v>
      </c>
      <c r="L23" s="30"/>
      <c r="M23" s="30"/>
    </row>
    <row r="24" spans="1:13" x14ac:dyDescent="0.25">
      <c r="A24" s="25" t="str">
        <f>IF($A$1="Português",A25,(IF($A$1="English",A26,(IF($A$1="Español",A27,(IF($A$1="Français",A28,)))))))</f>
        <v>Mobiliário:</v>
      </c>
      <c r="C24" s="1" t="s">
        <v>268</v>
      </c>
      <c r="E24" s="29" t="s">
        <v>292</v>
      </c>
      <c r="G24" s="72" t="s">
        <v>456</v>
      </c>
    </row>
    <row r="25" spans="1:13" x14ac:dyDescent="0.25">
      <c r="A25" s="30" t="s">
        <v>64</v>
      </c>
      <c r="C25" s="72" t="s">
        <v>269</v>
      </c>
      <c r="D25" s="26"/>
      <c r="E25" s="29" t="s">
        <v>293</v>
      </c>
      <c r="G25" s="72" t="s">
        <v>457</v>
      </c>
      <c r="L25" s="30"/>
    </row>
    <row r="26" spans="1:13" x14ac:dyDescent="0.25">
      <c r="A26" s="28" t="s">
        <v>65</v>
      </c>
      <c r="C26" s="25" t="str">
        <f>IF($A$1="Português",C27,(IF($A$1="English",C28,(IF($A$1="Español",C29,(IF($A$1="Français",C30,)))))))</f>
        <v>Projectores de Led</v>
      </c>
      <c r="E26" s="128" t="str">
        <f>IF($A$1="Português",E27,(IF($A$1="English",E28,(IF($A$1="Español",E29,(IF($A$1="Français",E30,)))))))</f>
        <v>Fotografia em vinil para costas do gabinete e paredes</v>
      </c>
      <c r="G26" s="25" t="str">
        <f>IF($A$1="Português",G27,(IF($A$1="English",G28,(IF($A$1="Español",G29,(IF($A$1="Français",G30,)))))))</f>
        <v>Lona fixa ao modulo com imagem num só lado</v>
      </c>
    </row>
    <row r="27" spans="1:13" x14ac:dyDescent="0.25">
      <c r="A27" s="28" t="s">
        <v>64</v>
      </c>
      <c r="C27" s="30" t="s">
        <v>347</v>
      </c>
      <c r="D27" s="29"/>
      <c r="E27" s="72" t="s">
        <v>355</v>
      </c>
      <c r="G27" s="132" t="s">
        <v>309</v>
      </c>
      <c r="M27" s="30"/>
    </row>
    <row r="28" spans="1:13" x14ac:dyDescent="0.25">
      <c r="A28" s="24" t="s">
        <v>66</v>
      </c>
      <c r="C28" s="28" t="s">
        <v>348</v>
      </c>
      <c r="E28" s="123" t="s">
        <v>356</v>
      </c>
      <c r="G28" s="123" t="s">
        <v>310</v>
      </c>
    </row>
    <row r="29" spans="1:13" x14ac:dyDescent="0.25">
      <c r="A29" s="25" t="str">
        <f>IF($A$1="Português",A30,(IF($A$1="English",A31,(IF($A$1="Español",A32,(IF($A$1="Français",A33,)))))))</f>
        <v>Grafismo:</v>
      </c>
      <c r="C29" s="30" t="s">
        <v>349</v>
      </c>
      <c r="E29" s="72" t="s">
        <v>357</v>
      </c>
      <c r="G29" s="132" t="s">
        <v>311</v>
      </c>
      <c r="M29" s="30"/>
    </row>
    <row r="30" spans="1:13" x14ac:dyDescent="0.25">
      <c r="A30" s="30" t="s">
        <v>67</v>
      </c>
      <c r="C30" s="30" t="s">
        <v>350</v>
      </c>
      <c r="E30" s="72" t="s">
        <v>358</v>
      </c>
      <c r="G30" s="132" t="s">
        <v>312</v>
      </c>
    </row>
    <row r="31" spans="1:13" x14ac:dyDescent="0.25">
      <c r="A31" s="28" t="s">
        <v>68</v>
      </c>
      <c r="C31" s="25" t="str">
        <f>IF($A$1="Português",C32,(IF($A$1="English",C33,(IF($A$1="Español",C34,(IF($A$1="Français",C35,)))))))</f>
        <v>altura central)</v>
      </c>
      <c r="E31" s="128" t="str">
        <f>IF($A$1="Português",E32,(IF($A$1="English",E33,(IF($A$1="Español",E34,(IF($A$1="Français",E35,)))))))</f>
        <v>Fotografia em vinil para paredes laterais</v>
      </c>
      <c r="G31" s="25" t="str">
        <f>IF($A$1="Português",G32,(IF($A$1="English",G33,(IF($A$1="Español",G34,(IF($A$1="Français",G35,)))))))</f>
        <v>Lonas fixas ao módulo superior com imagem num só lado</v>
      </c>
    </row>
    <row r="32" spans="1:13" x14ac:dyDescent="0.25">
      <c r="A32" s="30" t="s">
        <v>67</v>
      </c>
      <c r="C32" s="72" t="s">
        <v>286</v>
      </c>
      <c r="E32" s="72" t="s">
        <v>359</v>
      </c>
      <c r="G32" s="72" t="s">
        <v>315</v>
      </c>
    </row>
    <row r="33" spans="1:8" x14ac:dyDescent="0.25">
      <c r="A33" s="28" t="s">
        <v>68</v>
      </c>
      <c r="C33" s="123" t="s">
        <v>287</v>
      </c>
      <c r="E33" s="123" t="s">
        <v>360</v>
      </c>
      <c r="G33" s="123" t="s">
        <v>310</v>
      </c>
    </row>
    <row r="34" spans="1:8" x14ac:dyDescent="0.25">
      <c r="A34" s="25" t="str">
        <f>IF($A$1="Português",A35,(IF($A$1="English",A36,(IF($A$1="Español",A37,(IF($A$1="Français",A38,)))))))</f>
        <v>Alcatifa cor Cinza</v>
      </c>
      <c r="C34" s="126" t="s">
        <v>288</v>
      </c>
      <c r="E34" s="72" t="s">
        <v>361</v>
      </c>
      <c r="G34" s="72" t="s">
        <v>316</v>
      </c>
    </row>
    <row r="35" spans="1:8" x14ac:dyDescent="0.25">
      <c r="A35" s="24" t="s">
        <v>135</v>
      </c>
      <c r="C35" s="126" t="s">
        <v>289</v>
      </c>
      <c r="E35" s="72" t="s">
        <v>362</v>
      </c>
      <c r="G35" s="72" t="s">
        <v>317</v>
      </c>
    </row>
    <row r="36" spans="1:8" x14ac:dyDescent="0.25">
      <c r="A36" s="82" t="s">
        <v>138</v>
      </c>
      <c r="C36" s="128" t="str">
        <f>IF($A$1="Português",C37,(IF($A$1="English",C38,(IF($A$1="Español",C39,(IF($A$1="Français",C40,)))))))</f>
        <v>altura)</v>
      </c>
      <c r="G36" s="25" t="str">
        <f>IF($A$1="Português",G37,(IF($A$1="English",G38,(IF($A$1="Español",G39,(IF($A$1="Français",G40,)))))))</f>
        <v>Lettering com identificação da Empresa com letra Arial Bold</v>
      </c>
    </row>
    <row r="37" spans="1:8" x14ac:dyDescent="0.25">
      <c r="A37" s="82" t="s">
        <v>136</v>
      </c>
      <c r="C37" s="72" t="s">
        <v>333</v>
      </c>
      <c r="G37" s="72" t="s">
        <v>282</v>
      </c>
      <c r="H37" s="29"/>
    </row>
    <row r="38" spans="1:8" x14ac:dyDescent="0.25">
      <c r="A38" s="29" t="s">
        <v>137</v>
      </c>
      <c r="C38" s="123" t="s">
        <v>334</v>
      </c>
      <c r="G38" s="123" t="s">
        <v>283</v>
      </c>
    </row>
    <row r="39" spans="1:8" x14ac:dyDescent="0.25">
      <c r="A39" s="128" t="str">
        <f>IF($A$1="Português",A40,(IF($A$1="English",A41,(IF($A$1="Español",A42,(IF($A$1="Français",A43,)))))))</f>
        <v>comprimento)</v>
      </c>
      <c r="C39" s="126" t="s">
        <v>335</v>
      </c>
      <c r="G39" s="126" t="s">
        <v>284</v>
      </c>
    </row>
    <row r="40" spans="1:8" x14ac:dyDescent="0.25">
      <c r="A40" s="132" t="s">
        <v>305</v>
      </c>
      <c r="C40" s="126" t="s">
        <v>336</v>
      </c>
      <c r="G40" s="126" t="s">
        <v>285</v>
      </c>
      <c r="H40" s="29"/>
    </row>
    <row r="41" spans="1:8" x14ac:dyDescent="0.25">
      <c r="A41" s="72" t="s">
        <v>306</v>
      </c>
      <c r="G41" s="25" t="str">
        <f>IF($A$1="Português",G42,(IF($A$1="English",G43,(IF($A$1="Español",G44,(IF($A$1="Français",G45,)))))))</f>
        <v>Lettering em autocolante vinil com letra Arial Bold</v>
      </c>
      <c r="H41" s="29"/>
    </row>
    <row r="42" spans="1:8" x14ac:dyDescent="0.25">
      <c r="A42" s="132" t="s">
        <v>307</v>
      </c>
      <c r="G42" s="132" t="s">
        <v>300</v>
      </c>
      <c r="H42" s="29"/>
    </row>
    <row r="43" spans="1:8" x14ac:dyDescent="0.25">
      <c r="A43" s="72" t="s">
        <v>308</v>
      </c>
      <c r="G43" s="123" t="s">
        <v>301</v>
      </c>
      <c r="H43" s="29"/>
    </row>
    <row r="44" spans="1:8" x14ac:dyDescent="0.25">
      <c r="G44" s="72" t="s">
        <v>302</v>
      </c>
      <c r="H44" s="29"/>
    </row>
    <row r="45" spans="1:8" x14ac:dyDescent="0.25">
      <c r="G45" s="72" t="s">
        <v>303</v>
      </c>
      <c r="H45" s="29"/>
    </row>
    <row r="50" spans="8:8" x14ac:dyDescent="0.25">
      <c r="H50" s="29"/>
    </row>
    <row r="51" spans="8:8" x14ac:dyDescent="0.25">
      <c r="H51" s="29"/>
    </row>
    <row r="53" spans="8:8" x14ac:dyDescent="0.25">
      <c r="H53" s="29"/>
    </row>
    <row r="54" spans="8:8" x14ac:dyDescent="0.25">
      <c r="H54" s="29"/>
    </row>
    <row r="56" spans="8:8" x14ac:dyDescent="0.25">
      <c r="H56" s="29"/>
    </row>
    <row r="57" spans="8:8" x14ac:dyDescent="0.25">
      <c r="H57" s="29"/>
    </row>
    <row r="58" spans="8:8" x14ac:dyDescent="0.25">
      <c r="H58" s="29"/>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Stand_R</vt:lpstr>
      <vt:lpstr>Stand</vt:lpstr>
      <vt:lpstr>T1</vt:lpstr>
      <vt:lpstr>T2</vt:lpstr>
      <vt:lpstr>S1</vt:lpstr>
      <vt:lpstr>Stand_R!Print_Area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Ana Tereso</cp:lastModifiedBy>
  <cp:lastPrinted>2022-04-23T13:42:54Z</cp:lastPrinted>
  <dcterms:created xsi:type="dcterms:W3CDTF">2010-07-14T14:04:12Z</dcterms:created>
  <dcterms:modified xsi:type="dcterms:W3CDTF">2024-07-25T15:06:38Z</dcterms:modified>
</cp:coreProperties>
</file>