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lopes01\Documents\Boletins\OMD\"/>
    </mc:Choice>
  </mc:AlternateContent>
  <xr:revisionPtr revIDLastSave="0" documentId="13_ncr:1_{5F126151-044F-46EB-9E0D-90904D8028E4}" xr6:coauthVersionLast="47" xr6:coauthVersionMax="47" xr10:uidLastSave="{00000000-0000-0000-0000-000000000000}"/>
  <workbookProtection workbookAlgorithmName="SHA-512" workbookHashValue="AGAq3mxS8DZSSvYIqC3Y9XQnG4S5lmd3MRxn2FLE09wnMEkuxUBNxlXzM/7fFcH1OV+jt9Cg6zgPoUcg1CMNow==" workbookSaltValue="G+aLjfWK7PYWdFrTPUL8+A==" workbookSpinCount="100000" lockStructure="1"/>
  <bookViews>
    <workbookView xWindow="-108" yWindow="-108" windowWidth="23256" windowHeight="12576" tabRatio="610" xr2:uid="{00000000-000D-0000-FFFF-FFFF00000000}"/>
  </bookViews>
  <sheets>
    <sheet name="Audiovisuais" sheetId="1" r:id="rId1"/>
    <sheet name="T1" sheetId="4" state="hidden" r:id="rId2"/>
    <sheet name="T2" sheetId="5" state="hidden" r:id="rId3"/>
  </sheets>
  <definedNames>
    <definedName name="English">#REF!</definedName>
    <definedName name="Español">#REF!</definedName>
    <definedName name="Français">#REF!</definedName>
    <definedName name="Português">#REF!</definedName>
    <definedName name="_xlnm.Print_Area" localSheetId="0">Audiovisuais!$A$1:$S$93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B12" i="4"/>
  <c r="C11" i="4"/>
  <c r="C10" i="4"/>
  <c r="C8" i="4"/>
  <c r="C7" i="4"/>
  <c r="C6" i="4"/>
  <c r="C5" i="4"/>
  <c r="C4" i="4"/>
  <c r="F26" i="4"/>
  <c r="F31" i="4"/>
  <c r="F21" i="4"/>
  <c r="F36" i="4"/>
  <c r="J31" i="4"/>
  <c r="H31" i="4"/>
  <c r="J26" i="4"/>
  <c r="H26" i="4"/>
  <c r="L21" i="4"/>
  <c r="J21" i="4"/>
  <c r="H21" i="4"/>
  <c r="L16" i="4"/>
  <c r="J16" i="4"/>
  <c r="H16" i="4"/>
  <c r="F16" i="4"/>
  <c r="L11" i="4"/>
  <c r="J11" i="4"/>
  <c r="H11" i="4"/>
  <c r="F11" i="4"/>
  <c r="L6" i="4"/>
  <c r="J6" i="4"/>
  <c r="H6" i="4"/>
  <c r="F6" i="4"/>
  <c r="L1" i="4"/>
  <c r="J1" i="4"/>
  <c r="H1" i="4"/>
  <c r="F1" i="4"/>
  <c r="D6" i="4"/>
  <c r="D1" i="4"/>
  <c r="D11" i="4"/>
  <c r="D16" i="4"/>
  <c r="D21" i="4"/>
  <c r="D26" i="4"/>
  <c r="D31" i="4"/>
  <c r="C21" i="4"/>
  <c r="C26" i="4"/>
  <c r="C31" i="4"/>
  <c r="A37" i="4"/>
  <c r="A32" i="4"/>
  <c r="A27" i="4"/>
  <c r="A22" i="4"/>
  <c r="A17" i="4"/>
  <c r="A38" i="5"/>
  <c r="A33" i="5"/>
  <c r="A28" i="5"/>
  <c r="A23" i="5"/>
  <c r="A18" i="5"/>
  <c r="A13" i="5"/>
  <c r="A8" i="5"/>
  <c r="A3" i="5"/>
  <c r="L39" i="1"/>
  <c r="L35" i="1"/>
  <c r="AA27" i="1"/>
  <c r="AA26" i="1"/>
  <c r="AC11" i="1"/>
  <c r="G59" i="1"/>
  <c r="U1" i="1"/>
  <c r="N76" i="1"/>
  <c r="N75" i="1"/>
  <c r="N80" i="1"/>
  <c r="K4" i="1" l="1"/>
  <c r="L37" i="1"/>
  <c r="V2" i="1" l="1"/>
  <c r="O24" i="1" s="1"/>
  <c r="Q24" i="1" s="1"/>
  <c r="AC3" i="1"/>
  <c r="AC2" i="1"/>
  <c r="AD1" i="1"/>
  <c r="P73" i="1" s="1"/>
  <c r="AA15" i="1"/>
  <c r="O54" i="1" s="1"/>
  <c r="Q54" i="1" s="1"/>
  <c r="Z15" i="1"/>
  <c r="O52" i="1" s="1"/>
  <c r="Q52" i="1" s="1"/>
  <c r="Y15" i="1"/>
  <c r="O50" i="1" s="1"/>
  <c r="Q50" i="1" s="1"/>
  <c r="X15" i="1"/>
  <c r="O48" i="1" s="1"/>
  <c r="Q48" i="1" s="1"/>
  <c r="W15" i="1"/>
  <c r="O45" i="1" s="1"/>
  <c r="Q45" i="1" s="1"/>
  <c r="V15" i="1"/>
  <c r="O42" i="1" s="1"/>
  <c r="Q42" i="1" s="1"/>
  <c r="AB2" i="1"/>
  <c r="O38" i="1" s="1"/>
  <c r="Q38" i="1" s="1"/>
  <c r="AA2" i="1"/>
  <c r="O36" i="1" s="1"/>
  <c r="Q36" i="1" s="1"/>
  <c r="Z2" i="1"/>
  <c r="Y2" i="1"/>
  <c r="O31" i="1" s="1"/>
  <c r="Q31" i="1" s="1"/>
  <c r="X2" i="1"/>
  <c r="O29" i="1" s="1"/>
  <c r="Q29" i="1" s="1"/>
  <c r="W2" i="1"/>
  <c r="O27" i="1" s="1"/>
  <c r="Q27" i="1" s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28" i="1"/>
  <c r="X28" i="1"/>
  <c r="Y28" i="1"/>
  <c r="Y29" i="1"/>
  <c r="W26" i="1"/>
  <c r="X26" i="1"/>
  <c r="Y26" i="1"/>
  <c r="O34" i="1"/>
  <c r="Q34" i="1" s="1"/>
  <c r="H64" i="1"/>
  <c r="A1" i="5"/>
  <c r="A1" i="4"/>
  <c r="Q72" i="1" l="1"/>
  <c r="C14" i="1"/>
  <c r="C7" i="1"/>
  <c r="M74" i="1"/>
  <c r="A5" i="1"/>
  <c r="C12" i="1"/>
  <c r="J75" i="1"/>
  <c r="C29" i="1"/>
  <c r="E45" i="1"/>
  <c r="C42" i="1"/>
  <c r="C41" i="1"/>
  <c r="C66" i="1"/>
  <c r="E42" i="1"/>
  <c r="E80" i="1"/>
  <c r="C33" i="1"/>
  <c r="E52" i="1"/>
  <c r="M73" i="1"/>
  <c r="A6" i="1"/>
  <c r="I68" i="1"/>
  <c r="C26" i="1"/>
  <c r="E24" i="1"/>
  <c r="G76" i="1"/>
  <c r="E29" i="1"/>
  <c r="E31" i="1"/>
  <c r="J9" i="1"/>
  <c r="A2" i="1"/>
  <c r="E23" i="1"/>
  <c r="G75" i="1"/>
  <c r="E26" i="1"/>
  <c r="C90" i="1"/>
  <c r="C18" i="1"/>
  <c r="C80" i="1"/>
  <c r="C86" i="1"/>
  <c r="C23" i="1"/>
  <c r="C54" i="1"/>
  <c r="C22" i="1"/>
  <c r="G33" i="1"/>
  <c r="O64" i="1"/>
  <c r="C64" i="1"/>
  <c r="C10" i="1"/>
  <c r="E48" i="1"/>
  <c r="E50" i="1"/>
  <c r="C48" i="1"/>
  <c r="A4" i="1"/>
  <c r="E27" i="1"/>
  <c r="C52" i="1" l="1"/>
  <c r="M22" i="1"/>
  <c r="M63" i="1"/>
  <c r="Q22" i="1"/>
  <c r="Q63" i="1"/>
  <c r="C11" i="1"/>
  <c r="C59" i="1"/>
  <c r="H27" i="1"/>
  <c r="H24" i="1"/>
  <c r="N48" i="1"/>
  <c r="N54" i="1"/>
  <c r="N42" i="1"/>
  <c r="N29" i="1"/>
  <c r="N38" i="1"/>
  <c r="N34" i="1"/>
  <c r="N52" i="1"/>
  <c r="N45" i="1"/>
  <c r="N50" i="1"/>
  <c r="N27" i="1"/>
  <c r="N24" i="1"/>
  <c r="N36" i="1"/>
  <c r="N31" i="1"/>
  <c r="N64" i="1"/>
  <c r="N86" i="1"/>
  <c r="E68" i="1"/>
  <c r="Q73" i="1"/>
  <c r="Q74" i="1" s="1"/>
  <c r="Q75" i="1" l="1"/>
  <c r="Q76" i="1" s="1"/>
</calcChain>
</file>

<file path=xl/sharedStrings.xml><?xml version="1.0" encoding="utf-8"?>
<sst xmlns="http://schemas.openxmlformats.org/spreadsheetml/2006/main" count="291" uniqueCount="269">
  <si>
    <t>Nº Contribuinte:</t>
  </si>
  <si>
    <t>unid.</t>
  </si>
  <si>
    <t>unid</t>
  </si>
  <si>
    <t>Assinatura:</t>
  </si>
  <si>
    <t>Data:</t>
  </si>
  <si>
    <t>PAREDE</t>
  </si>
  <si>
    <t>405 907</t>
  </si>
  <si>
    <t xml:space="preserve">* </t>
  </si>
  <si>
    <t>Euro</t>
  </si>
  <si>
    <t>Valor</t>
  </si>
  <si>
    <t>AUDIOVISUAIS</t>
  </si>
  <si>
    <t>Horário:</t>
  </si>
  <si>
    <t>409 105</t>
  </si>
  <si>
    <t>409 107</t>
  </si>
  <si>
    <t>407 757</t>
  </si>
  <si>
    <t>409 104</t>
  </si>
  <si>
    <t>409 102</t>
  </si>
  <si>
    <t>LCD 32"</t>
  </si>
  <si>
    <t>TV LED 40"</t>
  </si>
  <si>
    <t>TV LED 55"</t>
  </si>
  <si>
    <t>Projector de vídeo 7000 Alsilumens</t>
  </si>
  <si>
    <t>Cabo VGA</t>
  </si>
  <si>
    <t>409 108</t>
  </si>
  <si>
    <t>ASSISTÊNCIA TÉCNICA</t>
  </si>
  <si>
    <t>408 355</t>
  </si>
  <si>
    <t>408 356</t>
  </si>
  <si>
    <t>O equipamento será entregue no último dia de montagem, se necessitar que a entrega seja feita antes, informe por favor:</t>
  </si>
  <si>
    <t>Tipo de suporte</t>
  </si>
  <si>
    <t>Português</t>
  </si>
  <si>
    <t>English</t>
  </si>
  <si>
    <t>Español</t>
  </si>
  <si>
    <t>Campos Obrigatórios</t>
  </si>
  <si>
    <t>Required Fields</t>
  </si>
  <si>
    <t>Campos Obligatórios</t>
  </si>
  <si>
    <t>NIF:</t>
  </si>
  <si>
    <t>Signature:</t>
  </si>
  <si>
    <t>Firma:</t>
  </si>
  <si>
    <t>Date:</t>
  </si>
  <si>
    <t>Fecha:</t>
  </si>
  <si>
    <t>Quant.</t>
  </si>
  <si>
    <t>Qty</t>
  </si>
  <si>
    <t>Cant.</t>
  </si>
  <si>
    <t>unit</t>
  </si>
  <si>
    <t>Cost</t>
  </si>
  <si>
    <t>AUDIO AND VIDEO</t>
  </si>
  <si>
    <t>AUDIOVISUALES</t>
  </si>
  <si>
    <t>Type of support</t>
  </si>
  <si>
    <t>Tipo de soporte</t>
  </si>
  <si>
    <t>WALL</t>
  </si>
  <si>
    <t>PIE</t>
  </si>
  <si>
    <t>PARED</t>
  </si>
  <si>
    <t>DVD Reader</t>
  </si>
  <si>
    <t>Lector de DVD</t>
  </si>
  <si>
    <t>Leitor de Bluray</t>
  </si>
  <si>
    <t>Bluray Reader</t>
  </si>
  <si>
    <t>Lector de Bluray</t>
  </si>
  <si>
    <t>Proyector de video 3000 Alsilumens</t>
  </si>
  <si>
    <t>Screen (2.40m X 1.80m)</t>
  </si>
  <si>
    <t>Pantalla (2.40m X 1.80m)</t>
  </si>
  <si>
    <t>Écran (2.40m X 1.80m)</t>
  </si>
  <si>
    <t>VGA Cable</t>
  </si>
  <si>
    <t>Cable VGA</t>
  </si>
  <si>
    <t>Écran (3.00m X 2.30m)</t>
  </si>
  <si>
    <t xml:space="preserve"> Video Projector 7000 Alsilumens</t>
  </si>
  <si>
    <t>Proyector de video 7000 Alsilumens</t>
  </si>
  <si>
    <t>Screen (3.00m X 2.30m)</t>
  </si>
  <si>
    <t>Pantalla (3.00m X 2.30m)</t>
  </si>
  <si>
    <t>SOUND</t>
  </si>
  <si>
    <t>TECHNICAL SUPPORT</t>
  </si>
  <si>
    <t>ASISTENCIA TÉCNICA</t>
  </si>
  <si>
    <t>El equipamiento se entregará el último día de montaje. Si necesita que la entrega se haga antes, informe por favor:</t>
  </si>
  <si>
    <t>The equipment will be delivered on the last assembly day. If you need the deliver. To be made prior to that date, please inform:</t>
  </si>
  <si>
    <t>Schedule:</t>
  </si>
  <si>
    <t>Horario:</t>
  </si>
  <si>
    <t>Projector de vídeo 3000 Alsilumens</t>
  </si>
  <si>
    <t>PROJECÇÃO DE VÍDEO</t>
  </si>
  <si>
    <t>PROYECCIÓN DE VIDEO</t>
  </si>
  <si>
    <t>PROJECTION VIDEO</t>
  </si>
  <si>
    <t>Pack 1</t>
  </si>
  <si>
    <t>Pack 2</t>
  </si>
  <si>
    <t>SONORIZAÇÃO</t>
  </si>
  <si>
    <t>SONORIZACIÓN</t>
  </si>
  <si>
    <t>Kit de som com 2 colunas, Amplificador, Mesa de Áudio e Emissor de Mão</t>
  </si>
  <si>
    <t>Kit de sonido con 2 Altavoces, Amplificador, Mesa de Audio y Emisor de Mano</t>
  </si>
  <si>
    <t>Kit de sonido con 4 Altavoces, Amplificador, Mesa de Audio y Emisor de Mano</t>
  </si>
  <si>
    <t>Sound kit with 2 Speaker, Amplifier, Audio Mixer and Microphone Transmitter</t>
  </si>
  <si>
    <t>Sound kit with 4 Speaker, Amplifier, Audio Mixer and Microphone Transmitter</t>
  </si>
  <si>
    <t>Kit de som com 4 colunas, Amplificador, Mesa de Áudio e Emissor de Mão</t>
  </si>
  <si>
    <t>Microfone com fio (Mesa, Tripé ou Púlpito)</t>
  </si>
  <si>
    <t>Microfone sem fio (Tripé ou Lapela)</t>
  </si>
  <si>
    <t>Wired Microphone (Table Tripod or Pulpit)</t>
  </si>
  <si>
    <t>Micrófono con cable (Mesa, Trípode o Púlpito)</t>
  </si>
  <si>
    <t>Micrófono sin cable  (de Solapa o Trípode)</t>
  </si>
  <si>
    <t>Wireless Microphone (Lavalier or Tripod)</t>
  </si>
  <si>
    <t>Simple CD player</t>
  </si>
  <si>
    <t>Reproductor de CD simple</t>
  </si>
  <si>
    <t>Leitor de CD Simples</t>
  </si>
  <si>
    <t>Leitor de DVD</t>
  </si>
  <si>
    <t>409 710</t>
  </si>
  <si>
    <t>409 711</t>
  </si>
  <si>
    <t>409 712</t>
  </si>
  <si>
    <t>Sujeito a Orçamento</t>
  </si>
  <si>
    <t>Subject to billing</t>
  </si>
  <si>
    <t>Sujeto a presupuesto</t>
  </si>
  <si>
    <t>DVD</t>
  </si>
  <si>
    <t>Bluray</t>
  </si>
  <si>
    <t>LCD 32</t>
  </si>
  <si>
    <t>LED 40</t>
  </si>
  <si>
    <t>LED 55</t>
  </si>
  <si>
    <t>Kit 2</t>
  </si>
  <si>
    <t>Kit 4</t>
  </si>
  <si>
    <t>Lapela</t>
  </si>
  <si>
    <t>Tripe</t>
  </si>
  <si>
    <t>Leitor CD</t>
  </si>
  <si>
    <t>DI Box</t>
  </si>
  <si>
    <t>T: 00-351-21-892 13 93</t>
  </si>
  <si>
    <t>Français</t>
  </si>
  <si>
    <t>Qté</t>
  </si>
  <si>
    <t>Coût</t>
  </si>
  <si>
    <t>Video Projecteur 3000 Ansi Lumens</t>
  </si>
  <si>
    <t>Video Projector 3000 Alsilumens</t>
  </si>
  <si>
    <t>Video Projecteur 7000 Ansi Lumens</t>
  </si>
  <si>
    <t>Micro avec fil (Tableau, Trépied ou Chaire)</t>
  </si>
  <si>
    <t>Micro sans fil (Tableau, Trépied ou Chaire)</t>
  </si>
  <si>
    <t>Nº Contribuable:</t>
  </si>
  <si>
    <t>AUDIOVISUEL</t>
  </si>
  <si>
    <t>ASSISTANCE TECHNIQUE</t>
  </si>
  <si>
    <t>Sous réserve de budget</t>
  </si>
  <si>
    <t>Durée:</t>
  </si>
  <si>
    <t>Lecteur CD Simple</t>
  </si>
  <si>
    <t>Câble VGA</t>
  </si>
  <si>
    <t>Lecteur de Bluray</t>
  </si>
  <si>
    <t>Type de support</t>
  </si>
  <si>
    <t>MUR</t>
  </si>
  <si>
    <t>Lecteur DVD</t>
  </si>
  <si>
    <t>L'équipement sera livré le dernier jour de l'assemblée, si vous avez besoin que la livraison est faite avant, se il vous plaît informer:</t>
  </si>
  <si>
    <t>Kit sonore avec 2 colonnes, Amplificateur, Table de Audio,  et l'Émetteur Main</t>
  </si>
  <si>
    <t>Kit sonore avec 4 colonnes, Amplificateur, Table de Audio,  et l'Émetteur Main</t>
  </si>
  <si>
    <t>VAT Number:</t>
  </si>
  <si>
    <t>Language / Idioma / Idiome</t>
  </si>
  <si>
    <t>Prazo de Inscrição:</t>
  </si>
  <si>
    <t xml:space="preserve">Deadline:   </t>
  </si>
  <si>
    <t xml:space="preserve">Fecha Límite:  </t>
  </si>
  <si>
    <t xml:space="preserve">Date Limite:  </t>
  </si>
  <si>
    <t>Nome da Empresa Expositora:</t>
  </si>
  <si>
    <t>Company Name Exhibitor:</t>
  </si>
  <si>
    <t>Nombre de la Empresa Expositora:</t>
  </si>
  <si>
    <t>Nom de l'Entreprise Exposant:</t>
  </si>
  <si>
    <t>servifil@ccl.fil.pt</t>
  </si>
  <si>
    <t>Champs Obligatoires</t>
  </si>
  <si>
    <t xml:space="preserve">Todos os serviços/material são fornecidos em regime de aluguer durante o período de realização do Certame e são entregues aos Expositores na última tarde de montagem. </t>
  </si>
  <si>
    <t xml:space="preserve">All services / material are rendered by means of a rental mode during the realization period of the Fair and are delivered to the Exhibitor on the last afternoon of the setting up period. </t>
  </si>
  <si>
    <t xml:space="preserve">Todos los servicios/material son suministrados en régimen de alquiler durante el período de realización y se entregan a los Expositores en la última tarde de montaje. </t>
  </si>
  <si>
    <t>Tous les services/matériel sont fournis sur une base de location sur la période de réalisation et livrés aux Exposants dans l'assemblage fin d'après midi.</t>
  </si>
  <si>
    <t>●</t>
  </si>
  <si>
    <t>PACOTE 1</t>
  </si>
  <si>
    <t>PACKAGE 1</t>
  </si>
  <si>
    <t>PACK 1</t>
  </si>
  <si>
    <t>PACOTE 2</t>
  </si>
  <si>
    <t>PACKAGE 2</t>
  </si>
  <si>
    <t>PACK 2</t>
  </si>
  <si>
    <t>LEITORES</t>
  </si>
  <si>
    <t>READERS</t>
  </si>
  <si>
    <t>LECTORES</t>
  </si>
  <si>
    <t>LECTEURS</t>
  </si>
  <si>
    <t>MONITORES</t>
  </si>
  <si>
    <t>MONITORS</t>
  </si>
  <si>
    <t>MONITEURS</t>
  </si>
  <si>
    <t>SOM BASE</t>
  </si>
  <si>
    <t>SOUND BASE</t>
  </si>
  <si>
    <t>SONIDO BASE</t>
  </si>
  <si>
    <t>SONNER BASE</t>
  </si>
  <si>
    <t>MICROFONES</t>
  </si>
  <si>
    <t>MICROPHONE</t>
  </si>
  <si>
    <t>MICRÓFONOS</t>
  </si>
  <si>
    <t>MICROPHONES</t>
  </si>
  <si>
    <t>ACESSÓRIOS</t>
  </si>
  <si>
    <t>ACCESSORIES</t>
  </si>
  <si>
    <t>ACCESORIOS</t>
  </si>
  <si>
    <t>ACCESSOIRES</t>
  </si>
  <si>
    <t>Di Box</t>
  </si>
  <si>
    <t>Restante pagamento até:</t>
  </si>
  <si>
    <t>Remaining payment until:</t>
  </si>
  <si>
    <t>Restant paiement jusqu'à:</t>
  </si>
  <si>
    <t>Pagamento a favor de:   LISBOA-FEIRAS CONGRESSOS E EVENTOS   (referência)</t>
  </si>
  <si>
    <t>Payment in favor of:    LISBOA-FEIRAS CONGRESSOS E EVENTOS   (reference)</t>
  </si>
  <si>
    <t>Pago a favor de:    LISBOA-FEIRAS CONGRESSOS E EVENTOS   (referencia)</t>
  </si>
  <si>
    <t>Paiement en faveur de:  LISBOA-FEIRAS CONGRESSOS E EVENTOS  (référence)</t>
  </si>
  <si>
    <t>Campo Obrigatório</t>
  </si>
  <si>
    <t>Required Field</t>
  </si>
  <si>
    <t>Campo Obligatorio</t>
  </si>
  <si>
    <t>Champ Obligatoire</t>
  </si>
  <si>
    <t>AÇORES</t>
  </si>
  <si>
    <t>MADEIRA</t>
  </si>
  <si>
    <t>Pais:</t>
  </si>
  <si>
    <t>Country:</t>
  </si>
  <si>
    <t>Pays:</t>
  </si>
  <si>
    <t>PORTUGAL</t>
  </si>
  <si>
    <t xml:space="preserve">PORTUGAL </t>
  </si>
  <si>
    <t>PT</t>
  </si>
  <si>
    <t xml:space="preserve">PT </t>
  </si>
  <si>
    <r>
      <rPr>
        <b/>
        <sz val="9"/>
        <color theme="3"/>
        <rFont val="Calibri"/>
        <family val="2"/>
        <scheme val="minor"/>
      </rPr>
      <t>Caixa Geral de Depósitos –</t>
    </r>
    <r>
      <rPr>
        <b/>
        <sz val="10"/>
        <color theme="3"/>
        <rFont val="Calibri"/>
        <family val="2"/>
        <scheme val="minor"/>
      </rPr>
      <t xml:space="preserve"> IBAN PT50 0035 0557 00028190130 46 – </t>
    </r>
    <r>
      <rPr>
        <b/>
        <sz val="9"/>
        <color theme="3"/>
        <rFont val="Calibri"/>
        <family val="2"/>
        <scheme val="minor"/>
      </rPr>
      <t>BIC/SWIFT:</t>
    </r>
    <r>
      <rPr>
        <b/>
        <sz val="10"/>
        <color theme="3"/>
        <rFont val="Calibri"/>
        <family val="2"/>
        <scheme val="minor"/>
      </rPr>
      <t xml:space="preserve"> CGDIPTPL</t>
    </r>
  </si>
  <si>
    <r>
      <rPr>
        <b/>
        <sz val="9"/>
        <color theme="3"/>
        <rFont val="Calibri"/>
        <family val="2"/>
        <scheme val="minor"/>
      </rPr>
      <t xml:space="preserve">Banco Montepio Geral  -  </t>
    </r>
    <r>
      <rPr>
        <b/>
        <sz val="10"/>
        <color theme="3"/>
        <rFont val="Calibri"/>
        <family val="2"/>
        <scheme val="minor"/>
      </rPr>
      <t>IBAN: PT50 0036 0088 9910 0059 356 91</t>
    </r>
    <r>
      <rPr>
        <b/>
        <sz val="9"/>
        <color theme="3"/>
        <rFont val="Calibri"/>
        <family val="2"/>
        <scheme val="minor"/>
      </rPr>
      <t xml:space="preserve"> -  BIC/SWIFT:</t>
    </r>
    <r>
      <rPr>
        <b/>
        <sz val="10"/>
        <color theme="3"/>
        <rFont val="Calibri"/>
        <family val="2"/>
        <scheme val="minor"/>
      </rPr>
      <t xml:space="preserve"> MPIOPTPL</t>
    </r>
  </si>
  <si>
    <t>Pagamento Inicial até:</t>
  </si>
  <si>
    <t>Initial Payment until:</t>
  </si>
  <si>
    <t>Paiement Initial jusqu'au:</t>
  </si>
  <si>
    <t>(com a entrega da Requisição)</t>
  </si>
  <si>
    <t>(with the delivery of the Request)</t>
  </si>
  <si>
    <t>(con la entrega de la Solicitud)</t>
  </si>
  <si>
    <t>SUB-TOTAL</t>
  </si>
  <si>
    <t>TOTAL DA REQUISIÇÃO</t>
  </si>
  <si>
    <t>TOTAL REQUEST</t>
  </si>
  <si>
    <t>TOTAL DE LA SOLICITUD</t>
  </si>
  <si>
    <t>TOTAL DE LA DEMANDE</t>
  </si>
  <si>
    <t>(avec la livraison de la Demande)</t>
  </si>
  <si>
    <t>Pago Inicial hasta:</t>
  </si>
  <si>
    <t>Restante pago hasta:</t>
  </si>
  <si>
    <t>taxa de IVA (ler Normas)</t>
  </si>
  <si>
    <t>VAT rate (read Rules)</t>
  </si>
  <si>
    <t>tasa de IVA (leer Normas)</t>
  </si>
  <si>
    <t>1º dia de Feira</t>
  </si>
  <si>
    <t>Entrega de Stand</t>
  </si>
  <si>
    <t>taux de TVA (lire Règles)</t>
  </si>
  <si>
    <t>A desistência de serviços solicitados só poderá ser feita até ao 4º dia antes do período de montagem, a partir desta data 
não haverá lugar à devolução do valor pago.</t>
  </si>
  <si>
    <t>The cancellation of requested services will only be accepted up until the 4th day before the setting up period, 
after that we will be unable to refund you.</t>
  </si>
  <si>
    <t>La cancelación de los servicios solicitados, sólo se podrá hacer hasta el 4º día antes del período de montaje, a partir de 
esa fecha no habrá lugar a la devolución del pago.</t>
  </si>
  <si>
    <t>Le retrait des services demandés devrait être fait pour le 4ème jour avant la période de mise en place, à compter de ce jour, 
il n'y aura pas de remboursement de la somme versée.</t>
  </si>
  <si>
    <t>Último dia de Desmontagem</t>
  </si>
  <si>
    <t>Requisições durante a Montagem e Realização tem um AGRAVAMENTO de 30% e está sujeita à disponibilidade do produto</t>
  </si>
  <si>
    <t>Requisitions during the Setting-up and Realization have a PENALTY of 30% and is subject to availability of the product</t>
  </si>
  <si>
    <t>Solicitudes durante el Montaje y Realización provocarán un INCREMENTO de 30% y estan sujetas a la disponibilidad del producto</t>
  </si>
  <si>
    <t>Les demandes lors de l'Assemblage et de Réalisation a AUGMENTÉ de 30% et sous réserve de disponibilité du produit</t>
  </si>
  <si>
    <t>Atenção!</t>
  </si>
  <si>
    <t>Attention!</t>
  </si>
  <si>
    <t>¡Atención!</t>
  </si>
  <si>
    <t>Enviar para:</t>
  </si>
  <si>
    <t>Send to:</t>
  </si>
  <si>
    <t>Enviar a:</t>
  </si>
  <si>
    <t>Envoyer à:</t>
  </si>
  <si>
    <t>LISBOA-FEIRAS CONGRESSOS E EVENTOS-FCE / ASSOCIAÇÃO EMPRESARIAL</t>
  </si>
  <si>
    <t>NIPC:</t>
  </si>
  <si>
    <t>503 657 891</t>
  </si>
  <si>
    <t>Rua do Bojador, Parque das Nações   -   1998-010 Lisboa   -   PORTUGAL</t>
  </si>
  <si>
    <t>Fax: 00-351-21-892 17 54</t>
  </si>
  <si>
    <t>Pág. 2</t>
  </si>
  <si>
    <r>
      <rPr>
        <b/>
        <sz val="10"/>
        <color theme="3"/>
        <rFont val="Calibri"/>
        <family val="2"/>
      </rPr>
      <t>UNICRE</t>
    </r>
    <r>
      <rPr>
        <b/>
        <sz val="9"/>
        <color theme="3"/>
        <rFont val="Calibri"/>
        <family val="2"/>
      </rPr>
      <t xml:space="preserve">  </t>
    </r>
    <r>
      <rPr>
        <b/>
        <sz val="8"/>
        <color theme="3"/>
        <rFont val="Calibri"/>
        <family val="2"/>
      </rPr>
      <t>(VISA, Mastercard, American Express)</t>
    </r>
  </si>
  <si>
    <t>https://pagamentos.reduniq.pt/payments/3123865/cclfil/</t>
  </si>
  <si>
    <t>PÉ</t>
  </si>
  <si>
    <t>PIED</t>
  </si>
  <si>
    <t>FOOT</t>
  </si>
  <si>
    <t>Se for uma REGIÃO AUTÓNOMA, indique qual:    (Aplica-se apenas às Empresas Portuguesas)</t>
  </si>
  <si>
    <t>If it is an Autonomous Region, indicate which:    (Only applies to Portuguese Companies)</t>
  </si>
  <si>
    <t>Si es una Región Autonómica, indique cual:    (Sólo se aplica a las Empresas Portuguesas)</t>
  </si>
  <si>
    <t>S'il s'agit une Région Autonome, indiquer lequel: (s'applique uniquement aux Entreprises Portugaises)</t>
  </si>
  <si>
    <t>17 a 19 de Novembro 2022</t>
  </si>
  <si>
    <t>17th to 19th of November 2022</t>
  </si>
  <si>
    <t>17 al 19 de Noviembre de 2022</t>
  </si>
  <si>
    <t>17 au 19 Novembre 2022</t>
  </si>
  <si>
    <t>EXPODENTÁRIA 2022</t>
  </si>
  <si>
    <r>
      <t xml:space="preserve">1º dia Montagem + </t>
    </r>
    <r>
      <rPr>
        <b/>
        <sz val="8"/>
        <color theme="3"/>
        <rFont val="Roboto Medium"/>
      </rPr>
      <t>Pagamento Total</t>
    </r>
  </si>
  <si>
    <r>
      <t xml:space="preserve">Ùltimo dia de Montagem   +   </t>
    </r>
    <r>
      <rPr>
        <b/>
        <sz val="8"/>
        <color theme="3"/>
        <rFont val="Roboto Medium"/>
      </rPr>
      <t>Bilhetes</t>
    </r>
  </si>
  <si>
    <r>
      <rPr>
        <b/>
        <sz val="9"/>
        <color theme="3"/>
        <rFont val="Roboto Medium"/>
      </rPr>
      <t xml:space="preserve">1º </t>
    </r>
    <r>
      <rPr>
        <sz val="8"/>
        <color theme="3"/>
        <rFont val="Roboto Medium"/>
      </rPr>
      <t xml:space="preserve">Pagamento Espaço  +    </t>
    </r>
    <r>
      <rPr>
        <b/>
        <sz val="8"/>
        <color theme="3"/>
        <rFont val="Roboto Medium"/>
      </rPr>
      <t>Desconto</t>
    </r>
  </si>
  <si>
    <r>
      <rPr>
        <b/>
        <sz val="9"/>
        <color theme="3"/>
        <rFont val="Roboto Medium"/>
      </rPr>
      <t>2º</t>
    </r>
    <r>
      <rPr>
        <b/>
        <sz val="8"/>
        <color theme="3"/>
        <rFont val="Roboto Medium"/>
      </rPr>
      <t xml:space="preserve"> </t>
    </r>
    <r>
      <rPr>
        <sz val="8"/>
        <color theme="3"/>
        <rFont val="Roboto Medium"/>
      </rPr>
      <t>Pagamento Espaço</t>
    </r>
  </si>
  <si>
    <r>
      <t xml:space="preserve">Catalogo    +    </t>
    </r>
    <r>
      <rPr>
        <b/>
        <sz val="8"/>
        <color theme="3"/>
        <rFont val="Roboto Medium"/>
      </rPr>
      <t>Stand Próprio</t>
    </r>
  </si>
  <si>
    <r>
      <t xml:space="preserve">Serviços    +    </t>
    </r>
    <r>
      <rPr>
        <b/>
        <sz val="8"/>
        <color theme="3"/>
        <rFont val="Roboto Medium"/>
      </rPr>
      <t>Artes Finais</t>
    </r>
  </si>
  <si>
    <r>
      <rPr>
        <b/>
        <sz val="9"/>
        <color theme="3"/>
        <rFont val="Roboto Medium"/>
      </rPr>
      <t>3</t>
    </r>
    <r>
      <rPr>
        <b/>
        <sz val="8"/>
        <color theme="3"/>
        <rFont val="Roboto Medium"/>
      </rPr>
      <t xml:space="preserve">º </t>
    </r>
    <r>
      <rPr>
        <sz val="8"/>
        <color theme="3"/>
        <rFont val="Roboto Medium"/>
      </rPr>
      <t>Pagamento Espaço</t>
    </r>
  </si>
  <si>
    <r>
      <t xml:space="preserve">Último dia Feira +   </t>
    </r>
    <r>
      <rPr>
        <b/>
        <sz val="8"/>
        <color theme="3"/>
        <rFont val="Roboto Medium"/>
      </rPr>
      <t>1º Desmontagem</t>
    </r>
  </si>
  <si>
    <r>
      <t xml:space="preserve">1º dia Desmontagem    +   </t>
    </r>
    <r>
      <rPr>
        <b/>
        <sz val="8"/>
        <color theme="3"/>
        <rFont val="Roboto Medium"/>
      </rPr>
      <t>Dev. Stand</t>
    </r>
  </si>
  <si>
    <r>
      <t xml:space="preserve">Livre-Trânsito    </t>
    </r>
    <r>
      <rPr>
        <b/>
        <sz val="8"/>
        <color theme="3"/>
        <rFont val="Roboto Medium"/>
      </rPr>
      <t>+    Nº Bilhetes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</si>
</sst>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\/\ mm\ \/\ yyyy"/>
    <numFmt numFmtId="165" formatCode="dd/mm/yy;@"/>
  </numFmts>
  <fonts count="93" x14ac:knownFonts="1">
    <font>
      <sz val="10"/>
      <name val="Arial"/>
    </font>
    <font>
      <sz val="10"/>
      <color theme="1"/>
      <name val="Bookman Old Styl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8"/>
      <color theme="3"/>
      <name val="Calibri"/>
      <family val="2"/>
      <scheme val="minor"/>
    </font>
    <font>
      <sz val="8"/>
      <name val="Calibri"/>
      <family val="2"/>
    </font>
    <font>
      <sz val="7"/>
      <color theme="0" tint="-0.499984740745262"/>
      <name val="Calibri"/>
      <family val="2"/>
    </font>
    <font>
      <sz val="7"/>
      <color rgb="FF1F497D"/>
      <name val="Calibri"/>
      <family val="2"/>
    </font>
    <font>
      <b/>
      <sz val="10"/>
      <color theme="3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8"/>
      <color rgb="FF1F497D"/>
      <name val="Calibri"/>
      <family val="2"/>
    </font>
    <font>
      <sz val="8"/>
      <color theme="3"/>
      <name val="Calibri"/>
      <family val="2"/>
    </font>
    <font>
      <u/>
      <sz val="10"/>
      <color theme="10"/>
      <name val="Arial"/>
      <family val="2"/>
    </font>
    <font>
      <b/>
      <sz val="8"/>
      <color theme="3"/>
      <name val="Calibri"/>
      <family val="2"/>
    </font>
    <font>
      <b/>
      <u/>
      <sz val="8"/>
      <color rgb="FF1F497D"/>
      <name val="Calibri"/>
      <family val="2"/>
    </font>
    <font>
      <b/>
      <sz val="9"/>
      <color theme="3"/>
      <name val="Calibri"/>
      <family val="2"/>
    </font>
    <font>
      <sz val="8"/>
      <color theme="0"/>
      <name val="Calibri"/>
      <family val="2"/>
    </font>
    <font>
      <sz val="8"/>
      <color theme="0" tint="-0.499984740745262"/>
      <name val="Calibri"/>
      <family val="2"/>
    </font>
    <font>
      <b/>
      <sz val="8"/>
      <color rgb="FF1F497D"/>
      <name val="Calibri"/>
      <family val="2"/>
    </font>
    <font>
      <u/>
      <sz val="8"/>
      <color rgb="FF1F497D"/>
      <name val="Calibri"/>
      <family val="2"/>
    </font>
    <font>
      <b/>
      <u/>
      <sz val="8"/>
      <color theme="3"/>
      <name val="Calibri"/>
      <family val="2"/>
    </font>
    <font>
      <b/>
      <sz val="8"/>
      <name val="Calibri"/>
      <family val="2"/>
    </font>
    <font>
      <i/>
      <sz val="8"/>
      <color theme="3"/>
      <name val="Calibri"/>
      <family val="2"/>
    </font>
    <font>
      <b/>
      <sz val="8"/>
      <color rgb="FFFF0000"/>
      <name val="Calibri"/>
      <family val="2"/>
    </font>
    <font>
      <sz val="8"/>
      <color theme="9" tint="-0.249977111117893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8"/>
      <color rgb="FF002060"/>
      <name val="Calibri"/>
      <family val="2"/>
      <scheme val="minor"/>
    </font>
    <font>
      <i/>
      <sz val="8"/>
      <color theme="3" tint="0.39997558519241921"/>
      <name val="Calibri"/>
      <family val="2"/>
    </font>
    <font>
      <b/>
      <sz val="8"/>
      <color theme="3" tint="0.39997558519241921"/>
      <name val="Calibri"/>
      <family val="2"/>
    </font>
    <font>
      <b/>
      <sz val="9"/>
      <color rgb="FFFF0000"/>
      <name val="Rockwell Extra Bold"/>
      <family val="1"/>
    </font>
    <font>
      <sz val="8"/>
      <color theme="4"/>
      <name val="Calibri"/>
      <family val="2"/>
      <scheme val="minor"/>
    </font>
    <font>
      <sz val="8"/>
      <color theme="3" tint="0.39997558519241921"/>
      <name val="Calibri"/>
      <family val="2"/>
    </font>
    <font>
      <sz val="8"/>
      <color theme="4"/>
      <name val="Calibri"/>
      <family val="2"/>
    </font>
    <font>
      <b/>
      <u/>
      <sz val="8"/>
      <color theme="1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.5"/>
      <color rgb="FF1F497D"/>
      <name val="Calibri"/>
      <family val="2"/>
    </font>
    <font>
      <sz val="8"/>
      <name val="Arial"/>
      <family val="2"/>
    </font>
    <font>
      <sz val="10"/>
      <color theme="3"/>
      <name val="Calibri"/>
      <family val="2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</font>
    <font>
      <sz val="8"/>
      <color theme="8"/>
      <name val="Calibri"/>
      <family val="2"/>
    </font>
    <font>
      <b/>
      <sz val="10"/>
      <color theme="3"/>
      <name val="Calibri"/>
      <family val="2"/>
      <scheme val="minor"/>
    </font>
    <font>
      <sz val="9"/>
      <color theme="1" tint="0.34998626667073579"/>
      <name val="Calibri"/>
      <family val="2"/>
    </font>
    <font>
      <sz val="8"/>
      <color theme="1" tint="4.9989318521683403E-2"/>
      <name val="Calibri"/>
      <family val="2"/>
    </font>
    <font>
      <sz val="9"/>
      <color theme="1"/>
      <name val="Calibri"/>
      <family val="2"/>
    </font>
    <font>
      <b/>
      <sz val="8"/>
      <color theme="3"/>
      <name val="Calibri"/>
      <family val="2"/>
      <scheme val="minor"/>
    </font>
    <font>
      <b/>
      <sz val="11"/>
      <color theme="3"/>
      <name val="Calibri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u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i/>
      <sz val="8"/>
      <color theme="0"/>
      <name val="Calibri"/>
      <family val="2"/>
    </font>
    <font>
      <i/>
      <sz val="9"/>
      <color theme="0"/>
      <name val="Calibri"/>
      <family val="2"/>
    </font>
    <font>
      <sz val="9"/>
      <color theme="3"/>
      <name val="Calibri"/>
      <family val="2"/>
      <scheme val="minor"/>
    </font>
    <font>
      <b/>
      <u/>
      <sz val="9"/>
      <color theme="10"/>
      <name val="Arial"/>
      <family val="2"/>
    </font>
    <font>
      <b/>
      <u/>
      <sz val="9"/>
      <color rgb="FF0000FF"/>
      <name val="Calibri"/>
      <family val="2"/>
      <scheme val="minor"/>
    </font>
    <font>
      <b/>
      <sz val="8"/>
      <color rgb="FFFF0000"/>
      <name val="Rockwell Extra Bold"/>
      <family val="1"/>
    </font>
    <font>
      <b/>
      <u/>
      <sz val="8"/>
      <color theme="10"/>
      <name val="Calibri"/>
      <family val="2"/>
    </font>
    <font>
      <sz val="8"/>
      <color theme="3"/>
      <name val="Roboto Medium"/>
    </font>
    <font>
      <sz val="8"/>
      <color rgb="FF1F497D"/>
      <name val="Roboto Medium"/>
    </font>
    <font>
      <b/>
      <sz val="8"/>
      <color theme="3"/>
      <name val="Roboto Medium"/>
    </font>
    <font>
      <sz val="8"/>
      <color theme="1"/>
      <name val="Roboto Medium"/>
    </font>
    <font>
      <b/>
      <sz val="9"/>
      <color theme="3"/>
      <name val="Roboto Medium"/>
    </font>
    <font>
      <sz val="8"/>
      <color rgb="FFFF0000"/>
      <name val="Roboto Medium"/>
    </font>
  </fonts>
  <fills count="5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rgb="FF92D050"/>
      </bottom>
      <diagonal/>
    </border>
    <border>
      <left/>
      <right/>
      <top style="medium">
        <color theme="3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 style="medium">
        <color theme="3"/>
      </left>
      <right/>
      <top/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rgb="FF92D050"/>
      </right>
      <top style="thick">
        <color theme="3"/>
      </top>
      <bottom/>
      <diagonal/>
    </border>
    <border>
      <left/>
      <right/>
      <top style="thick">
        <color theme="3"/>
      </top>
      <bottom style="thick">
        <color rgb="FF92D050"/>
      </bottom>
      <diagonal/>
    </border>
    <border>
      <left/>
      <right style="thick">
        <color rgb="FF92D050"/>
      </right>
      <top style="thick">
        <color theme="3"/>
      </top>
      <bottom style="thick">
        <color rgb="FF92D050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/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 style="medium">
        <color theme="3"/>
      </top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hair">
        <color theme="3"/>
      </right>
      <top style="thick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ck">
        <color theme="3"/>
      </top>
      <bottom style="hair">
        <color theme="3"/>
      </bottom>
      <diagonal/>
    </border>
    <border>
      <left style="hair">
        <color theme="3"/>
      </left>
      <right style="thick">
        <color theme="3"/>
      </right>
      <top style="thick">
        <color theme="3"/>
      </top>
      <bottom style="hair">
        <color theme="3"/>
      </bottom>
      <diagonal/>
    </border>
    <border>
      <left style="thick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ck">
        <color theme="3"/>
      </right>
      <top style="hair">
        <color theme="3"/>
      </top>
      <bottom style="hair">
        <color theme="3"/>
      </bottom>
      <diagonal/>
    </border>
    <border>
      <left style="thick">
        <color theme="3"/>
      </left>
      <right style="hair">
        <color theme="3"/>
      </right>
      <top style="hair">
        <color theme="3"/>
      </top>
      <bottom style="thick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ck">
        <color theme="3"/>
      </bottom>
      <diagonal/>
    </border>
    <border>
      <left style="hair">
        <color theme="3"/>
      </left>
      <right style="thick">
        <color theme="3"/>
      </right>
      <top style="hair">
        <color theme="3"/>
      </top>
      <bottom style="thick">
        <color theme="3"/>
      </bottom>
      <diagonal/>
    </border>
  </borders>
  <cellStyleXfs count="88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23" borderId="0" applyNumberFormat="0" applyBorder="0" applyAlignment="0" applyProtection="0"/>
    <xf numFmtId="0" fontId="4" fillId="14" borderId="0" applyNumberFormat="0" applyBorder="0" applyAlignment="0" applyProtection="0"/>
    <xf numFmtId="0" fontId="5" fillId="24" borderId="1" applyNumberFormat="0" applyAlignment="0" applyProtection="0"/>
    <xf numFmtId="0" fontId="6" fillId="15" borderId="2" applyNumberFormat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7" fillId="22" borderId="7" applyNumberFormat="0" applyFont="0" applyAlignment="0" applyProtection="0"/>
    <xf numFmtId="0" fontId="16" fillId="24" borderId="8" applyNumberFormat="0" applyAlignment="0" applyProtection="0"/>
    <xf numFmtId="4" fontId="17" fillId="29" borderId="9" applyNumberFormat="0" applyProtection="0">
      <alignment vertical="center"/>
    </xf>
    <xf numFmtId="4" fontId="18" fillId="29" borderId="9" applyNumberFormat="0" applyProtection="0">
      <alignment vertical="center"/>
    </xf>
    <xf numFmtId="4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top" indent="1"/>
    </xf>
    <xf numFmtId="4" fontId="17" fillId="30" borderId="0" applyNumberFormat="0" applyProtection="0">
      <alignment horizontal="left" vertical="center" indent="1"/>
    </xf>
    <xf numFmtId="4" fontId="19" fillId="2" borderId="9" applyNumberFormat="0" applyProtection="0">
      <alignment horizontal="right" vertical="center"/>
    </xf>
    <xf numFmtId="4" fontId="19" fillId="4" borderId="9" applyNumberFormat="0" applyProtection="0">
      <alignment horizontal="right" vertical="center"/>
    </xf>
    <xf numFmtId="4" fontId="19" fillId="31" borderId="9" applyNumberFormat="0" applyProtection="0">
      <alignment horizontal="right" vertical="center"/>
    </xf>
    <xf numFmtId="4" fontId="19" fillId="6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32" borderId="9" applyNumberFormat="0" applyProtection="0">
      <alignment horizontal="right" vertical="center"/>
    </xf>
    <xf numFmtId="4" fontId="19" fillId="33" borderId="9" applyNumberFormat="0" applyProtection="0">
      <alignment horizontal="right" vertical="center"/>
    </xf>
    <xf numFmtId="4" fontId="19" fillId="34" borderId="9" applyNumberFormat="0" applyProtection="0">
      <alignment horizontal="right" vertical="center"/>
    </xf>
    <xf numFmtId="4" fontId="19" fillId="5" borderId="9" applyNumberFormat="0" applyProtection="0">
      <alignment horizontal="right" vertical="center"/>
    </xf>
    <xf numFmtId="4" fontId="17" fillId="35" borderId="1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30" borderId="9" applyNumberFormat="0" applyProtection="0">
      <alignment horizontal="right" vertical="center"/>
    </xf>
    <xf numFmtId="4" fontId="21" fillId="36" borderId="0" applyNumberFormat="0" applyProtection="0">
      <alignment horizontal="left" vertical="center" indent="1"/>
    </xf>
    <xf numFmtId="4" fontId="21" fillId="30" borderId="0" applyNumberFormat="0" applyProtection="0">
      <alignment horizontal="left" vertical="center" indent="1"/>
    </xf>
    <xf numFmtId="0" fontId="7" fillId="37" borderId="9" applyNumberFormat="0" applyProtection="0">
      <alignment horizontal="left" vertical="center" indent="1"/>
    </xf>
    <xf numFmtId="0" fontId="7" fillId="37" borderId="9" applyNumberFormat="0" applyProtection="0">
      <alignment horizontal="left" vertical="top" indent="1"/>
    </xf>
    <xf numFmtId="0" fontId="7" fillId="30" borderId="9" applyNumberFormat="0" applyProtection="0">
      <alignment horizontal="left" vertical="center" indent="1"/>
    </xf>
    <xf numFmtId="0" fontId="7" fillId="30" borderId="9" applyNumberFormat="0" applyProtection="0">
      <alignment horizontal="left" vertical="top" indent="1"/>
    </xf>
    <xf numFmtId="0" fontId="7" fillId="3" borderId="9" applyNumberFormat="0" applyProtection="0">
      <alignment horizontal="left" vertical="center" indent="1"/>
    </xf>
    <xf numFmtId="0" fontId="7" fillId="3" borderId="9" applyNumberFormat="0" applyProtection="0">
      <alignment horizontal="left" vertical="top" indent="1"/>
    </xf>
    <xf numFmtId="0" fontId="7" fillId="36" borderId="9" applyNumberFormat="0" applyProtection="0">
      <alignment horizontal="left" vertical="center" indent="1"/>
    </xf>
    <xf numFmtId="0" fontId="7" fillId="36" borderId="9" applyNumberFormat="0" applyProtection="0">
      <alignment horizontal="left" vertical="top" indent="1"/>
    </xf>
    <xf numFmtId="0" fontId="7" fillId="38" borderId="11" applyNumberFormat="0">
      <protection locked="0"/>
    </xf>
    <xf numFmtId="4" fontId="19" fillId="39" borderId="9" applyNumberFormat="0" applyProtection="0">
      <alignment vertical="center"/>
    </xf>
    <xf numFmtId="4" fontId="22" fillId="39" borderId="9" applyNumberFormat="0" applyProtection="0">
      <alignment vertical="center"/>
    </xf>
    <xf numFmtId="4" fontId="19" fillId="39" borderId="9" applyNumberFormat="0" applyProtection="0">
      <alignment horizontal="left" vertical="center" indent="1"/>
    </xf>
    <xf numFmtId="0" fontId="19" fillId="39" borderId="9" applyNumberFormat="0" applyProtection="0">
      <alignment horizontal="left" vertical="top" indent="1"/>
    </xf>
    <xf numFmtId="4" fontId="19" fillId="36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19" fillId="30" borderId="9" applyNumberFormat="0" applyProtection="0">
      <alignment horizontal="left" vertical="center" indent="1"/>
    </xf>
    <xf numFmtId="0" fontId="19" fillId="30" borderId="9" applyNumberFormat="0" applyProtection="0">
      <alignment horizontal="left" vertical="top" indent="1"/>
    </xf>
    <xf numFmtId="4" fontId="23" fillId="40" borderId="0" applyNumberFormat="0" applyProtection="0">
      <alignment horizontal="left" vertical="center" indent="1"/>
    </xf>
    <xf numFmtId="4" fontId="24" fillId="36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0" fillId="0" borderId="0"/>
  </cellStyleXfs>
  <cellXfs count="387">
    <xf numFmtId="0" fontId="0" fillId="0" borderId="0" xfId="0"/>
    <xf numFmtId="0" fontId="28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Alignment="1" applyProtection="1">
      <protection hidden="1"/>
    </xf>
    <xf numFmtId="0" fontId="28" fillId="0" borderId="0" xfId="83" applyFont="1" applyAlignment="1" applyProtection="1">
      <alignment horizontal="left"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83" applyFont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protection hidden="1"/>
    </xf>
    <xf numFmtId="0" fontId="29" fillId="0" borderId="0" xfId="0" applyFont="1" applyProtection="1">
      <protection hidden="1"/>
    </xf>
    <xf numFmtId="3" fontId="45" fillId="0" borderId="0" xfId="0" applyNumberFormat="1" applyFont="1" applyFill="1" applyBorder="1" applyAlignment="1" applyProtection="1">
      <alignment horizontal="center" vertical="center"/>
      <protection hidden="1"/>
    </xf>
    <xf numFmtId="3" fontId="4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left"/>
      <protection hidden="1"/>
    </xf>
    <xf numFmtId="4" fontId="36" fillId="0" borderId="0" xfId="0" applyNumberFormat="1" applyFont="1" applyFill="1" applyBorder="1" applyProtection="1">
      <protection hidden="1"/>
    </xf>
    <xf numFmtId="0" fontId="36" fillId="0" borderId="0" xfId="0" applyFont="1" applyBorder="1" applyAlignment="1" applyProtection="1"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Protection="1">
      <protection hidden="1"/>
    </xf>
    <xf numFmtId="0" fontId="29" fillId="0" borderId="0" xfId="0" applyFont="1" applyAlignment="1" applyProtection="1">
      <alignment vertical="top"/>
      <protection hidden="1"/>
    </xf>
    <xf numFmtId="0" fontId="36" fillId="0" borderId="0" xfId="0" applyFont="1" applyProtection="1"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right"/>
      <protection hidden="1"/>
    </xf>
    <xf numFmtId="4" fontId="43" fillId="0" borderId="0" xfId="0" applyNumberFormat="1" applyFont="1" applyFill="1" applyBorder="1" applyAlignment="1" applyProtection="1">
      <alignment horizontal="right"/>
      <protection hidden="1"/>
    </xf>
    <xf numFmtId="0" fontId="43" fillId="0" borderId="0" xfId="0" applyFont="1" applyBorder="1" applyAlignment="1" applyProtection="1">
      <protection hidden="1"/>
    </xf>
    <xf numFmtId="0" fontId="36" fillId="0" borderId="0" xfId="0" applyFont="1" applyAlignment="1" applyProtection="1">
      <protection hidden="1"/>
    </xf>
    <xf numFmtId="0" fontId="35" fillId="0" borderId="0" xfId="0" applyFont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4" fontId="36" fillId="0" borderId="0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wrapText="1"/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Protection="1">
      <protection hidden="1"/>
    </xf>
    <xf numFmtId="0" fontId="36" fillId="0" borderId="0" xfId="83" applyFont="1" applyBorder="1" applyAlignment="1" applyProtection="1">
      <protection hidden="1"/>
    </xf>
    <xf numFmtId="0" fontId="46" fillId="0" borderId="0" xfId="83" applyFont="1" applyBorder="1" applyAlignment="1" applyProtection="1">
      <protection hidden="1"/>
    </xf>
    <xf numFmtId="0" fontId="47" fillId="0" borderId="0" xfId="83" applyFont="1" applyBorder="1" applyAlignment="1" applyProtection="1">
      <alignment horizontal="right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4" fontId="36" fillId="0" borderId="0" xfId="0" applyNumberFormat="1" applyFont="1" applyFill="1" applyBorder="1" applyAlignment="1" applyProtection="1">
      <alignment horizontal="right" vertical="center"/>
      <protection hidden="1"/>
    </xf>
    <xf numFmtId="4" fontId="36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4" fontId="45" fillId="0" borderId="0" xfId="0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protection hidden="1"/>
    </xf>
    <xf numFmtId="0" fontId="36" fillId="0" borderId="0" xfId="83" applyFont="1" applyAlignment="1" applyProtection="1">
      <alignment horizontal="left"/>
      <protection hidden="1"/>
    </xf>
    <xf numFmtId="0" fontId="55" fillId="0" borderId="0" xfId="0" applyFont="1" applyBorder="1" applyAlignment="1" applyProtection="1">
      <alignment horizontal="right" wrapText="1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vertical="justify"/>
      <protection hidden="1"/>
    </xf>
    <xf numFmtId="0" fontId="28" fillId="42" borderId="0" xfId="0" applyFont="1" applyFill="1" applyBorder="1" applyAlignment="1" applyProtection="1">
      <alignment horizontal="center"/>
      <protection hidden="1"/>
    </xf>
    <xf numFmtId="0" fontId="28" fillId="0" borderId="0" xfId="86" applyFont="1" applyAlignment="1" applyProtection="1">
      <alignment horizontal="left"/>
      <protection hidden="1"/>
    </xf>
    <xf numFmtId="0" fontId="28" fillId="0" borderId="0" xfId="0" applyFont="1" applyBorder="1" applyProtection="1"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9" fontId="36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0" fontId="38" fillId="41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Protection="1">
      <protection hidden="1"/>
    </xf>
    <xf numFmtId="0" fontId="35" fillId="0" borderId="0" xfId="0" applyFont="1" applyProtection="1">
      <protection hidden="1"/>
    </xf>
    <xf numFmtId="0" fontId="58" fillId="0" borderId="0" xfId="0" applyFont="1" applyProtection="1"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9" fontId="35" fillId="0" borderId="0" xfId="0" applyNumberFormat="1" applyFont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28" fillId="0" borderId="0" xfId="83" applyFont="1" applyBorder="1" applyAlignment="1" applyProtection="1">
      <alignment horizontal="left"/>
      <protection hidden="1"/>
    </xf>
    <xf numFmtId="0" fontId="28" fillId="0" borderId="0" xfId="0" applyFont="1" applyFill="1" applyBorder="1" applyProtection="1">
      <protection hidden="1"/>
    </xf>
    <xf numFmtId="0" fontId="50" fillId="0" borderId="0" xfId="0" applyFont="1" applyProtection="1">
      <protection hidden="1"/>
    </xf>
    <xf numFmtId="0" fontId="29" fillId="0" borderId="0" xfId="0" applyFont="1" applyAlignment="1" applyProtection="1">
      <protection hidden="1"/>
    </xf>
    <xf numFmtId="0" fontId="29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Fill="1" applyBorder="1" applyAlignment="1" applyProtection="1">
      <alignment vertical="center" wrapText="1"/>
      <protection hidden="1"/>
    </xf>
    <xf numFmtId="3" fontId="28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0" fontId="51" fillId="0" borderId="0" xfId="0" applyFont="1" applyBorder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35" fillId="0" borderId="0" xfId="0" applyFont="1" applyBorder="1" applyAlignment="1" applyProtection="1">
      <alignment vertical="center" wrapText="1"/>
      <protection hidden="1"/>
    </xf>
    <xf numFmtId="0" fontId="43" fillId="0" borderId="0" xfId="0" applyFont="1" applyBorder="1" applyProtection="1">
      <protection hidden="1"/>
    </xf>
    <xf numFmtId="0" fontId="53" fillId="0" borderId="0" xfId="0" applyFont="1" applyFill="1" applyBorder="1" applyAlignment="1" applyProtection="1">
      <protection hidden="1"/>
    </xf>
    <xf numFmtId="0" fontId="47" fillId="0" borderId="0" xfId="0" applyFont="1" applyFill="1" applyBorder="1" applyAlignment="1" applyProtection="1">
      <protection hidden="1"/>
    </xf>
    <xf numFmtId="0" fontId="47" fillId="0" borderId="0" xfId="0" applyFont="1" applyFill="1" applyBorder="1" applyAlignment="1" applyProtection="1">
      <alignment horizontal="right"/>
      <protection hidden="1"/>
    </xf>
    <xf numFmtId="0" fontId="47" fillId="0" borderId="0" xfId="0" applyFont="1" applyBorder="1" applyAlignment="1" applyProtection="1">
      <protection hidden="1"/>
    </xf>
    <xf numFmtId="9" fontId="28" fillId="0" borderId="0" xfId="0" applyNumberFormat="1" applyFont="1" applyBorder="1" applyAlignment="1" applyProtection="1">
      <alignment horizontal="left"/>
      <protection hidden="1"/>
    </xf>
    <xf numFmtId="4" fontId="43" fillId="0" borderId="0" xfId="0" applyNumberFormat="1" applyFont="1" applyBorder="1" applyAlignme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0" xfId="83" applyFont="1" applyAlignment="1" applyProtection="1">
      <alignment horizontal="center" vertical="center"/>
      <protection hidden="1"/>
    </xf>
    <xf numFmtId="0" fontId="51" fillId="0" borderId="0" xfId="0" applyFont="1" applyProtection="1">
      <protection hidden="1"/>
    </xf>
    <xf numFmtId="0" fontId="51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 wrapText="1"/>
      <protection hidden="1"/>
    </xf>
    <xf numFmtId="0" fontId="28" fillId="0" borderId="0" xfId="0" applyFont="1" applyAlignment="1" applyProtection="1">
      <alignment vertical="center" wrapText="1"/>
      <protection hidden="1"/>
    </xf>
    <xf numFmtId="0" fontId="28" fillId="42" borderId="0" xfId="0" applyFont="1" applyFill="1" applyBorder="1" applyAlignment="1" applyProtection="1">
      <alignment horizontal="center" wrapText="1"/>
      <protection hidden="1"/>
    </xf>
    <xf numFmtId="0" fontId="60" fillId="0" borderId="0" xfId="0" applyNumberFormat="1" applyFont="1" applyFill="1" applyAlignment="1" applyProtection="1">
      <alignment vertical="center"/>
      <protection hidden="1"/>
    </xf>
    <xf numFmtId="0" fontId="62" fillId="0" borderId="0" xfId="0" applyFont="1" applyBorder="1" applyAlignment="1" applyProtection="1">
      <alignment horizontal="right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vertical="center"/>
    </xf>
    <xf numFmtId="0" fontId="63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65" fillId="0" borderId="0" xfId="0" applyFont="1" applyProtection="1">
      <protection hidden="1"/>
    </xf>
    <xf numFmtId="0" fontId="36" fillId="0" borderId="0" xfId="0" applyFont="1" applyAlignment="1" applyProtection="1">
      <alignment vertical="top"/>
      <protection hidden="1"/>
    </xf>
    <xf numFmtId="0" fontId="65" fillId="0" borderId="0" xfId="0" applyFont="1" applyBorder="1" applyProtection="1">
      <protection hidden="1"/>
    </xf>
    <xf numFmtId="0" fontId="66" fillId="0" borderId="0" xfId="0" applyFont="1" applyAlignment="1" applyProtection="1">
      <alignment wrapText="1"/>
      <protection hidden="1"/>
    </xf>
    <xf numFmtId="0" fontId="36" fillId="0" borderId="0" xfId="0" applyNumberFormat="1" applyFont="1" applyBorder="1" applyAlignment="1" applyProtection="1">
      <alignment vertical="center"/>
      <protection hidden="1"/>
    </xf>
    <xf numFmtId="0" fontId="36" fillId="0" borderId="0" xfId="0" applyNumberFormat="1" applyFont="1" applyBorder="1" applyAlignment="1" applyProtection="1">
      <protection hidden="1"/>
    </xf>
    <xf numFmtId="0" fontId="51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Protection="1">
      <protection hidden="1"/>
    </xf>
    <xf numFmtId="0" fontId="66" fillId="0" borderId="0" xfId="0" applyFont="1" applyProtection="1">
      <protection hidden="1"/>
    </xf>
    <xf numFmtId="0" fontId="46" fillId="0" borderId="0" xfId="83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locked="0" hidden="1"/>
    </xf>
    <xf numFmtId="0" fontId="28" fillId="0" borderId="0" xfId="0" applyFont="1" applyAlignment="1" applyProtection="1">
      <alignment vertical="center"/>
      <protection hidden="1"/>
    </xf>
    <xf numFmtId="2" fontId="35" fillId="0" borderId="0" xfId="0" applyNumberFormat="1" applyFont="1" applyBorder="1" applyAlignment="1" applyProtection="1">
      <alignment vertical="center"/>
      <protection hidden="1"/>
    </xf>
    <xf numFmtId="3" fontId="46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68" fillId="0" borderId="0" xfId="0" applyFont="1" applyFill="1" applyBorder="1" applyAlignment="1" applyProtection="1">
      <alignment vertical="center"/>
      <protection hidden="1"/>
    </xf>
    <xf numFmtId="0" fontId="67" fillId="0" borderId="32" xfId="85" applyFont="1" applyFill="1" applyBorder="1" applyAlignment="1" applyProtection="1">
      <alignment vertical="center"/>
      <protection hidden="1"/>
    </xf>
    <xf numFmtId="4" fontId="43" fillId="45" borderId="35" xfId="0" applyNumberFormat="1" applyFont="1" applyFill="1" applyBorder="1" applyAlignment="1" applyProtection="1">
      <alignment horizontal="center" vertical="center"/>
      <protection hidden="1"/>
    </xf>
    <xf numFmtId="0" fontId="38" fillId="45" borderId="0" xfId="0" applyFont="1" applyFill="1" applyBorder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justify" vertical="center" wrapText="1"/>
      <protection hidden="1"/>
    </xf>
    <xf numFmtId="0" fontId="49" fillId="0" borderId="0" xfId="0" applyFont="1" applyAlignment="1" applyProtection="1">
      <alignment horizontal="justify" vertical="center" wrapText="1"/>
      <protection hidden="1"/>
    </xf>
    <xf numFmtId="0" fontId="57" fillId="0" borderId="0" xfId="0" applyFont="1" applyAlignment="1" applyProtection="1">
      <alignment horizontal="justify" vertical="center"/>
      <protection hidden="1"/>
    </xf>
    <xf numFmtId="0" fontId="57" fillId="0" borderId="0" xfId="0" applyFont="1" applyAlignment="1" applyProtection="1">
      <alignment horizontal="justify" vertical="center" wrapText="1"/>
      <protection hidden="1"/>
    </xf>
    <xf numFmtId="0" fontId="38" fillId="41" borderId="11" xfId="0" applyFont="1" applyFill="1" applyBorder="1" applyAlignment="1" applyProtection="1">
      <alignment horizontal="center" vertical="center"/>
      <protection hidden="1"/>
    </xf>
    <xf numFmtId="0" fontId="74" fillId="48" borderId="22" xfId="0" applyFont="1" applyFill="1" applyBorder="1" applyAlignment="1" applyProtection="1">
      <alignment horizontal="center" vertical="center"/>
      <protection hidden="1"/>
    </xf>
    <xf numFmtId="0" fontId="73" fillId="0" borderId="23" xfId="0" applyFont="1" applyFill="1" applyBorder="1" applyAlignment="1" applyProtection="1">
      <alignment horizontal="center"/>
      <protection hidden="1"/>
    </xf>
    <xf numFmtId="0" fontId="73" fillId="0" borderId="14" xfId="0" applyFont="1" applyFill="1" applyBorder="1" applyAlignment="1" applyProtection="1">
      <alignment horizontal="center"/>
      <protection hidden="1"/>
    </xf>
    <xf numFmtId="0" fontId="73" fillId="0" borderId="14" xfId="0" applyFont="1" applyFill="1" applyBorder="1" applyAlignment="1" applyProtection="1">
      <alignment horizontal="center" vertical="center"/>
      <protection hidden="1"/>
    </xf>
    <xf numFmtId="0" fontId="41" fillId="46" borderId="31" xfId="0" applyFont="1" applyFill="1" applyBorder="1" applyAlignment="1" applyProtection="1">
      <alignment horizontal="left" vertical="center"/>
      <protection hidden="1"/>
    </xf>
    <xf numFmtId="9" fontId="41" fillId="46" borderId="23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75" fillId="0" borderId="24" xfId="0" applyFont="1" applyFill="1" applyBorder="1" applyAlignment="1" applyProtection="1">
      <alignment horizontal="center"/>
      <protection hidden="1"/>
    </xf>
    <xf numFmtId="2" fontId="74" fillId="46" borderId="25" xfId="0" applyNumberFormat="1" applyFont="1" applyFill="1" applyBorder="1" applyAlignment="1" applyProtection="1">
      <alignment horizontal="center"/>
      <protection hidden="1"/>
    </xf>
    <xf numFmtId="2" fontId="74" fillId="46" borderId="22" xfId="0" applyNumberFormat="1" applyFont="1" applyFill="1" applyBorder="1" applyAlignment="1" applyProtection="1">
      <alignment horizontal="center"/>
      <protection hidden="1"/>
    </xf>
    <xf numFmtId="0" fontId="41" fillId="46" borderId="18" xfId="0" applyFont="1" applyFill="1" applyBorder="1" applyAlignment="1" applyProtection="1">
      <alignment horizontal="left" vertical="center"/>
      <protection hidden="1"/>
    </xf>
    <xf numFmtId="0" fontId="41" fillId="0" borderId="19" xfId="0" applyFont="1" applyFill="1" applyBorder="1" applyAlignment="1" applyProtection="1">
      <alignment vertical="center"/>
      <protection hidden="1"/>
    </xf>
    <xf numFmtId="0" fontId="41" fillId="0" borderId="0" xfId="0" applyFont="1" applyProtection="1">
      <protection hidden="1"/>
    </xf>
    <xf numFmtId="0" fontId="74" fillId="0" borderId="26" xfId="0" applyFont="1" applyFill="1" applyBorder="1" applyAlignment="1" applyProtection="1">
      <alignment horizontal="center"/>
      <protection hidden="1"/>
    </xf>
    <xf numFmtId="4" fontId="73" fillId="0" borderId="17" xfId="0" applyNumberFormat="1" applyFont="1" applyFill="1" applyBorder="1" applyAlignment="1" applyProtection="1">
      <alignment horizontal="center"/>
      <protection hidden="1"/>
    </xf>
    <xf numFmtId="4" fontId="73" fillId="0" borderId="27" xfId="0" applyNumberFormat="1" applyFont="1" applyFill="1" applyBorder="1" applyAlignment="1" applyProtection="1">
      <alignment horizontal="center"/>
      <protection hidden="1"/>
    </xf>
    <xf numFmtId="0" fontId="41" fillId="46" borderId="20" xfId="0" applyFont="1" applyFill="1" applyBorder="1" applyAlignment="1" applyProtection="1">
      <alignment horizontal="left"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8" xfId="0" applyFont="1" applyFill="1" applyBorder="1" applyAlignment="1" applyProtection="1">
      <alignment vertical="center"/>
      <protection hidden="1"/>
    </xf>
    <xf numFmtId="9" fontId="41" fillId="0" borderId="19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Protection="1">
      <protection hidden="1"/>
    </xf>
    <xf numFmtId="0" fontId="73" fillId="0" borderId="0" xfId="0" applyFont="1" applyFill="1" applyBorder="1" applyAlignment="1" applyProtection="1">
      <alignment vertical="center"/>
      <protection hidden="1"/>
    </xf>
    <xf numFmtId="0" fontId="41" fillId="0" borderId="31" xfId="0" applyFont="1" applyFill="1" applyBorder="1" applyAlignment="1" applyProtection="1">
      <alignment vertical="center"/>
      <protection hidden="1"/>
    </xf>
    <xf numFmtId="9" fontId="41" fillId="0" borderId="23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protection hidden="1"/>
    </xf>
    <xf numFmtId="0" fontId="41" fillId="0" borderId="20" xfId="0" applyFont="1" applyFill="1" applyBorder="1" applyAlignment="1" applyProtection="1">
      <alignment vertical="center"/>
      <protection hidden="1"/>
    </xf>
    <xf numFmtId="0" fontId="41" fillId="46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74" fillId="0" borderId="28" xfId="0" applyFont="1" applyFill="1" applyBorder="1" applyAlignment="1" applyProtection="1">
      <alignment horizontal="center"/>
      <protection hidden="1"/>
    </xf>
    <xf numFmtId="4" fontId="73" fillId="0" borderId="29" xfId="0" applyNumberFormat="1" applyFont="1" applyFill="1" applyBorder="1" applyAlignment="1" applyProtection="1">
      <alignment horizontal="center"/>
      <protection hidden="1"/>
    </xf>
    <xf numFmtId="4" fontId="73" fillId="0" borderId="30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75" fillId="0" borderId="0" xfId="0" applyFont="1" applyFill="1" applyBorder="1" applyAlignment="1" applyProtection="1">
      <alignment vertical="center"/>
      <protection hidden="1"/>
    </xf>
    <xf numFmtId="0" fontId="73" fillId="43" borderId="11" xfId="0" applyFont="1" applyFill="1" applyBorder="1" applyAlignment="1" applyProtection="1">
      <alignment horizontal="center"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2" fontId="74" fillId="46" borderId="0" xfId="0" applyNumberFormat="1" applyFont="1" applyFill="1" applyBorder="1" applyAlignment="1" applyProtection="1">
      <alignment horizontal="center"/>
      <protection hidden="1"/>
    </xf>
    <xf numFmtId="0" fontId="75" fillId="0" borderId="17" xfId="0" applyFont="1" applyFill="1" applyBorder="1" applyAlignment="1" applyProtection="1">
      <alignment horizontal="center"/>
      <protection hidden="1"/>
    </xf>
    <xf numFmtId="0" fontId="77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73" fillId="0" borderId="11" xfId="0" applyFont="1" applyFill="1" applyBorder="1" applyAlignment="1" applyProtection="1">
      <alignment horizontal="center" vertical="center"/>
      <protection hidden="1"/>
    </xf>
    <xf numFmtId="0" fontId="73" fillId="46" borderId="14" xfId="0" applyFont="1" applyFill="1" applyBorder="1" applyAlignment="1" applyProtection="1">
      <alignment vertical="center"/>
      <protection hidden="1"/>
    </xf>
    <xf numFmtId="0" fontId="79" fillId="44" borderId="13" xfId="0" applyFont="1" applyFill="1" applyBorder="1" applyAlignment="1" applyProtection="1">
      <alignment horizontal="center" vertical="center"/>
      <protection hidden="1"/>
    </xf>
    <xf numFmtId="0" fontId="73" fillId="46" borderId="0" xfId="0" applyFont="1" applyFill="1" applyBorder="1" applyAlignment="1" applyProtection="1">
      <alignment horizontal="center" vertical="center"/>
      <protection hidden="1"/>
    </xf>
    <xf numFmtId="0" fontId="73" fillId="46" borderId="0" xfId="0" applyFont="1" applyFill="1" applyBorder="1" applyAlignment="1" applyProtection="1">
      <alignment vertical="center"/>
      <protection hidden="1"/>
    </xf>
    <xf numFmtId="0" fontId="73" fillId="0" borderId="15" xfId="0" applyFont="1" applyFill="1" applyBorder="1" applyAlignment="1" applyProtection="1">
      <alignment horizontal="left" vertical="center"/>
      <protection hidden="1"/>
    </xf>
    <xf numFmtId="0" fontId="73" fillId="45" borderId="15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protection hidden="1"/>
    </xf>
    <xf numFmtId="0" fontId="76" fillId="0" borderId="0" xfId="0" applyFont="1" applyAlignment="1" applyProtection="1">
      <alignment vertical="top"/>
      <protection hidden="1"/>
    </xf>
    <xf numFmtId="0" fontId="76" fillId="0" borderId="0" xfId="0" applyFont="1" applyAlignment="1" applyProtection="1">
      <protection hidden="1"/>
    </xf>
    <xf numFmtId="0" fontId="81" fillId="0" borderId="0" xfId="0" applyFont="1" applyAlignment="1" applyProtection="1">
      <protection hidden="1"/>
    </xf>
    <xf numFmtId="0" fontId="28" fillId="0" borderId="0" xfId="0" applyFont="1" applyBorder="1" applyAlignment="1" applyProtection="1">
      <alignment horizontal="right" vertical="center" wrapText="1"/>
      <protection hidden="1"/>
    </xf>
    <xf numFmtId="3" fontId="4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6" fillId="0" borderId="0" xfId="0" applyFont="1" applyBorder="1" applyAlignment="1" applyProtection="1">
      <alignment horizontal="center" vertical="center"/>
      <protection locked="0" hidden="1"/>
    </xf>
    <xf numFmtId="0" fontId="35" fillId="0" borderId="44" xfId="0" applyFont="1" applyBorder="1" applyAlignment="1" applyProtection="1">
      <alignment vertical="center"/>
      <protection hidden="1"/>
    </xf>
    <xf numFmtId="0" fontId="42" fillId="0" borderId="44" xfId="0" applyFont="1" applyFill="1" applyBorder="1" applyAlignment="1" applyProtection="1">
      <alignment horizontal="center" vertical="center"/>
      <protection hidden="1"/>
    </xf>
    <xf numFmtId="0" fontId="35" fillId="0" borderId="36" xfId="0" applyFont="1" applyBorder="1" applyAlignment="1" applyProtection="1">
      <alignment vertical="center"/>
      <protection hidden="1"/>
    </xf>
    <xf numFmtId="0" fontId="42" fillId="0" borderId="36" xfId="0" applyFont="1" applyFill="1" applyBorder="1" applyAlignment="1" applyProtection="1">
      <alignment horizontal="center" vertical="center"/>
      <protection hidden="1"/>
    </xf>
    <xf numFmtId="0" fontId="73" fillId="46" borderId="45" xfId="0" applyFont="1" applyFill="1" applyBorder="1" applyAlignment="1" applyProtection="1">
      <alignment horizontal="center" vertical="center"/>
      <protection hidden="1"/>
    </xf>
    <xf numFmtId="0" fontId="73" fillId="46" borderId="42" xfId="0" applyFont="1" applyFill="1" applyBorder="1" applyAlignment="1" applyProtection="1">
      <alignment horizontal="center" vertical="center"/>
      <protection hidden="1"/>
    </xf>
    <xf numFmtId="0" fontId="36" fillId="0" borderId="49" xfId="0" applyFont="1" applyBorder="1" applyAlignment="1" applyProtection="1">
      <alignment vertical="center"/>
      <protection hidden="1"/>
    </xf>
    <xf numFmtId="0" fontId="67" fillId="0" borderId="0" xfId="85" applyFont="1" applyFill="1" applyBorder="1" applyAlignment="1" applyProtection="1">
      <alignment vertical="center"/>
      <protection hidden="1"/>
    </xf>
    <xf numFmtId="9" fontId="36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85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0" fontId="82" fillId="0" borderId="0" xfId="0" applyFont="1" applyBorder="1" applyAlignment="1" applyProtection="1">
      <alignment vertical="center"/>
      <protection hidden="1"/>
    </xf>
    <xf numFmtId="0" fontId="36" fillId="0" borderId="46" xfId="0" applyFont="1" applyBorder="1" applyAlignment="1" applyProtection="1">
      <alignment vertical="center"/>
      <protection hidden="1"/>
    </xf>
    <xf numFmtId="0" fontId="36" fillId="0" borderId="44" xfId="0" applyFont="1" applyFill="1" applyBorder="1" applyAlignment="1" applyProtection="1">
      <alignment horizontal="center" vertical="center"/>
      <protection hidden="1"/>
    </xf>
    <xf numFmtId="0" fontId="43" fillId="0" borderId="44" xfId="0" applyFont="1" applyBorder="1" applyAlignment="1" applyProtection="1">
      <alignment horizontal="right"/>
      <protection hidden="1"/>
    </xf>
    <xf numFmtId="4" fontId="35" fillId="0" borderId="44" xfId="0" applyNumberFormat="1" applyFont="1" applyBorder="1" applyAlignment="1" applyProtection="1">
      <alignment vertical="center"/>
      <protection hidden="1"/>
    </xf>
    <xf numFmtId="0" fontId="35" fillId="0" borderId="47" xfId="0" applyFont="1" applyBorder="1" applyAlignment="1" applyProtection="1">
      <alignment vertical="center"/>
      <protection hidden="1"/>
    </xf>
    <xf numFmtId="0" fontId="36" fillId="0" borderId="48" xfId="0" applyFont="1" applyBorder="1" applyAlignment="1" applyProtection="1">
      <alignment vertical="center"/>
      <protection hidden="1"/>
    </xf>
    <xf numFmtId="0" fontId="35" fillId="0" borderId="49" xfId="0" applyFont="1" applyBorder="1" applyAlignment="1" applyProtection="1">
      <alignment vertical="center"/>
      <protection hidden="1"/>
    </xf>
    <xf numFmtId="0" fontId="35" fillId="0" borderId="49" xfId="0" applyFont="1" applyBorder="1" applyAlignment="1" applyProtection="1">
      <protection hidden="1"/>
    </xf>
    <xf numFmtId="0" fontId="43" fillId="0" borderId="36" xfId="0" applyFont="1" applyBorder="1" applyAlignment="1" applyProtection="1">
      <alignment vertical="center"/>
      <protection hidden="1"/>
    </xf>
    <xf numFmtId="9" fontId="36" fillId="0" borderId="36" xfId="0" applyNumberFormat="1" applyFont="1" applyBorder="1" applyAlignment="1" applyProtection="1">
      <alignment horizontal="center" vertical="center"/>
      <protection hidden="1"/>
    </xf>
    <xf numFmtId="4" fontId="43" fillId="0" borderId="36" xfId="0" applyNumberFormat="1" applyFont="1" applyBorder="1" applyAlignment="1" applyProtection="1">
      <protection hidden="1"/>
    </xf>
    <xf numFmtId="0" fontId="35" fillId="0" borderId="51" xfId="0" applyFont="1" applyBorder="1" applyAlignment="1" applyProtection="1">
      <protection hidden="1"/>
    </xf>
    <xf numFmtId="0" fontId="68" fillId="0" borderId="44" xfId="0" applyFont="1" applyFill="1" applyBorder="1" applyAlignment="1" applyProtection="1">
      <alignment vertical="center"/>
      <protection hidden="1"/>
    </xf>
    <xf numFmtId="0" fontId="68" fillId="0" borderId="47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justify" vertical="center"/>
      <protection hidden="1"/>
    </xf>
    <xf numFmtId="4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2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justify" vertical="center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164" fontId="38" fillId="0" borderId="0" xfId="0" applyNumberFormat="1" applyFont="1" applyBorder="1" applyAlignment="1" applyProtection="1">
      <alignment horizontal="center" vertical="center"/>
      <protection hidden="1"/>
    </xf>
    <xf numFmtId="49" fontId="28" fillId="0" borderId="44" xfId="0" applyNumberFormat="1" applyFont="1" applyBorder="1" applyAlignment="1" applyProtection="1">
      <alignment vertical="center"/>
      <protection hidden="1"/>
    </xf>
    <xf numFmtId="0" fontId="29" fillId="0" borderId="47" xfId="0" applyFont="1" applyBorder="1" applyAlignment="1" applyProtection="1">
      <alignment horizontal="center" vertical="top"/>
      <protection hidden="1"/>
    </xf>
    <xf numFmtId="0" fontId="83" fillId="0" borderId="0" xfId="85" applyFont="1" applyFill="1" applyBorder="1" applyAlignment="1" applyProtection="1">
      <alignment vertical="center"/>
      <protection hidden="1"/>
    </xf>
    <xf numFmtId="0" fontId="84" fillId="0" borderId="0" xfId="85" applyFont="1" applyFill="1" applyBorder="1" applyAlignment="1" applyProtection="1">
      <alignment vertical="center"/>
      <protection hidden="1"/>
    </xf>
    <xf numFmtId="0" fontId="36" fillId="0" borderId="52" xfId="0" applyFont="1" applyBorder="1" applyAlignment="1" applyProtection="1">
      <alignment vertical="center"/>
      <protection hidden="1"/>
    </xf>
    <xf numFmtId="0" fontId="36" fillId="0" borderId="52" xfId="0" applyFont="1" applyBorder="1" applyProtection="1">
      <protection hidden="1"/>
    </xf>
    <xf numFmtId="0" fontId="29" fillId="0" borderId="52" xfId="0" applyFont="1" applyBorder="1" applyProtection="1">
      <protection hidden="1"/>
    </xf>
    <xf numFmtId="0" fontId="51" fillId="0" borderId="52" xfId="0" applyFont="1" applyBorder="1" applyAlignment="1" applyProtection="1">
      <alignment horizontal="center"/>
      <protection hidden="1"/>
    </xf>
    <xf numFmtId="49" fontId="28" fillId="0" borderId="0" xfId="0" applyNumberFormat="1" applyFont="1" applyBorder="1" applyAlignment="1" applyProtection="1">
      <alignment horizontal="left" vertical="center"/>
      <protection hidden="1"/>
    </xf>
    <xf numFmtId="0" fontId="33" fillId="0" borderId="55" xfId="0" applyFont="1" applyBorder="1" applyProtection="1">
      <protection hidden="1"/>
    </xf>
    <xf numFmtId="0" fontId="32" fillId="0" borderId="56" xfId="0" applyFont="1" applyFill="1" applyBorder="1" applyAlignment="1" applyProtection="1">
      <alignment vertical="center"/>
      <protection hidden="1"/>
    </xf>
    <xf numFmtId="0" fontId="33" fillId="0" borderId="56" xfId="0" applyFont="1" applyBorder="1" applyProtection="1">
      <protection hidden="1"/>
    </xf>
    <xf numFmtId="0" fontId="28" fillId="0" borderId="56" xfId="0" applyFont="1" applyBorder="1" applyProtection="1">
      <protection hidden="1"/>
    </xf>
    <xf numFmtId="0" fontId="34" fillId="0" borderId="56" xfId="0" applyFont="1" applyFill="1" applyBorder="1" applyProtection="1">
      <protection hidden="1"/>
    </xf>
    <xf numFmtId="0" fontId="63" fillId="0" borderId="60" xfId="0" applyFont="1" applyBorder="1" applyProtection="1">
      <protection hidden="1"/>
    </xf>
    <xf numFmtId="0" fontId="40" fillId="0" borderId="62" xfId="0" applyFont="1" applyBorder="1" applyAlignment="1" applyProtection="1">
      <alignment vertical="center"/>
      <protection hidden="1"/>
    </xf>
    <xf numFmtId="0" fontId="38" fillId="45" borderId="61" xfId="0" applyFont="1" applyFill="1" applyBorder="1" applyAlignment="1" applyProtection="1">
      <alignment vertical="center" wrapText="1"/>
      <protection hidden="1"/>
    </xf>
    <xf numFmtId="0" fontId="38" fillId="45" borderId="62" xfId="0" applyFont="1" applyFill="1" applyBorder="1" applyAlignment="1" applyProtection="1">
      <alignment vertical="center" wrapText="1"/>
      <protection hidden="1"/>
    </xf>
    <xf numFmtId="0" fontId="40" fillId="0" borderId="61" xfId="0" applyFont="1" applyFill="1" applyBorder="1" applyAlignment="1" applyProtection="1">
      <alignment vertical="center"/>
      <protection hidden="1"/>
    </xf>
    <xf numFmtId="0" fontId="36" fillId="0" borderId="62" xfId="0" applyFont="1" applyBorder="1" applyProtection="1">
      <protection hidden="1"/>
    </xf>
    <xf numFmtId="0" fontId="29" fillId="0" borderId="61" xfId="0" applyFont="1" applyBorder="1" applyAlignment="1" applyProtection="1">
      <protection hidden="1"/>
    </xf>
    <xf numFmtId="0" fontId="36" fillId="0" borderId="62" xfId="0" applyFont="1" applyBorder="1" applyAlignment="1" applyProtection="1">
      <protection hidden="1"/>
    </xf>
    <xf numFmtId="0" fontId="41" fillId="0" borderId="61" xfId="0" applyFont="1" applyFill="1" applyBorder="1" applyAlignment="1" applyProtection="1">
      <alignment horizontal="center" vertical="center"/>
      <protection hidden="1"/>
    </xf>
    <xf numFmtId="0" fontId="36" fillId="0" borderId="62" xfId="0" applyFont="1" applyBorder="1" applyAlignment="1" applyProtection="1">
      <alignment vertical="center"/>
      <protection hidden="1"/>
    </xf>
    <xf numFmtId="0" fontId="35" fillId="0" borderId="61" xfId="0" applyFont="1" applyBorder="1" applyAlignment="1" applyProtection="1">
      <alignment horizontal="center" vertical="center"/>
      <protection hidden="1"/>
    </xf>
    <xf numFmtId="0" fontId="35" fillId="0" borderId="63" xfId="0" applyFont="1" applyBorder="1" applyAlignment="1" applyProtection="1">
      <alignment horizontal="center" vertical="center"/>
      <protection hidden="1"/>
    </xf>
    <xf numFmtId="0" fontId="36" fillId="0" borderId="64" xfId="0" applyFont="1" applyBorder="1" applyAlignment="1" applyProtection="1">
      <alignment vertical="center"/>
      <protection hidden="1"/>
    </xf>
    <xf numFmtId="0" fontId="35" fillId="0" borderId="65" xfId="0" applyFont="1" applyBorder="1" applyAlignment="1" applyProtection="1">
      <alignment horizontal="center" vertical="center"/>
      <protection hidden="1"/>
    </xf>
    <xf numFmtId="0" fontId="36" fillId="0" borderId="66" xfId="0" applyFont="1" applyBorder="1" applyAlignment="1" applyProtection="1">
      <alignment vertical="center"/>
      <protection hidden="1"/>
    </xf>
    <xf numFmtId="0" fontId="29" fillId="0" borderId="61" xfId="0" applyFont="1" applyBorder="1" applyAlignment="1" applyProtection="1">
      <alignment vertical="top"/>
      <protection hidden="1"/>
    </xf>
    <xf numFmtId="0" fontId="36" fillId="0" borderId="62" xfId="0" applyFont="1" applyBorder="1" applyAlignment="1" applyProtection="1">
      <alignment vertical="top"/>
      <protection hidden="1"/>
    </xf>
    <xf numFmtId="0" fontId="36" fillId="0" borderId="61" xfId="0" applyFont="1" applyBorder="1" applyAlignment="1" applyProtection="1">
      <alignment horizontal="center" vertical="center"/>
      <protection hidden="1"/>
    </xf>
    <xf numFmtId="0" fontId="47" fillId="0" borderId="61" xfId="0" applyFont="1" applyFill="1" applyBorder="1" applyAlignment="1" applyProtection="1">
      <protection hidden="1"/>
    </xf>
    <xf numFmtId="0" fontId="47" fillId="0" borderId="62" xfId="0" applyFont="1" applyBorder="1" applyAlignment="1" applyProtection="1">
      <protection hidden="1"/>
    </xf>
    <xf numFmtId="0" fontId="35" fillId="0" borderId="61" xfId="0" applyFont="1" applyBorder="1" applyAlignment="1" applyProtection="1">
      <alignment horizontal="center" vertical="center" textRotation="90"/>
      <protection hidden="1"/>
    </xf>
    <xf numFmtId="0" fontId="35" fillId="0" borderId="61" xfId="0" applyFont="1" applyBorder="1" applyAlignment="1" applyProtection="1">
      <alignment horizontal="center" textRotation="90"/>
      <protection hidden="1"/>
    </xf>
    <xf numFmtId="0" fontId="29" fillId="0" borderId="61" xfId="0" applyFont="1" applyBorder="1" applyAlignment="1" applyProtection="1">
      <alignment horizontal="center" textRotation="90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36" fillId="0" borderId="68" xfId="0" applyFont="1" applyBorder="1" applyProtection="1">
      <protection hidden="1"/>
    </xf>
    <xf numFmtId="0" fontId="35" fillId="0" borderId="44" xfId="0" applyFont="1" applyBorder="1" applyAlignment="1" applyProtection="1">
      <alignment horizontal="right" vertical="center"/>
      <protection hidden="1"/>
    </xf>
    <xf numFmtId="0" fontId="38" fillId="45" borderId="63" xfId="0" applyFont="1" applyFill="1" applyBorder="1" applyAlignment="1" applyProtection="1">
      <alignment horizontal="center" vertical="center" wrapText="1"/>
      <protection hidden="1"/>
    </xf>
    <xf numFmtId="0" fontId="38" fillId="45" borderId="36" xfId="0" applyFont="1" applyFill="1" applyBorder="1" applyAlignment="1" applyProtection="1">
      <alignment horizontal="center" vertical="center" wrapText="1"/>
      <protection hidden="1"/>
    </xf>
    <xf numFmtId="0" fontId="38" fillId="45" borderId="64" xfId="0" applyFont="1" applyFill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right" wrapText="1"/>
      <protection hidden="1"/>
    </xf>
    <xf numFmtId="0" fontId="79" fillId="0" borderId="0" xfId="0" applyFont="1" applyAlignment="1" applyProtection="1">
      <protection hidden="1"/>
    </xf>
    <xf numFmtId="0" fontId="29" fillId="0" borderId="63" xfId="0" applyFont="1" applyBorder="1" applyAlignment="1" applyProtection="1">
      <protection hidden="1"/>
    </xf>
    <xf numFmtId="0" fontId="48" fillId="0" borderId="36" xfId="0" applyFont="1" applyBorder="1" applyAlignment="1" applyProtection="1">
      <alignment wrapText="1"/>
      <protection hidden="1"/>
    </xf>
    <xf numFmtId="0" fontId="36" fillId="0" borderId="36" xfId="83" applyFont="1" applyBorder="1" applyAlignment="1" applyProtection="1">
      <alignment horizontal="left"/>
      <protection hidden="1"/>
    </xf>
    <xf numFmtId="0" fontId="46" fillId="0" borderId="36" xfId="83" applyFont="1" applyFill="1" applyBorder="1" applyAlignment="1" applyProtection="1">
      <alignment horizontal="left"/>
      <protection hidden="1"/>
    </xf>
    <xf numFmtId="0" fontId="29" fillId="0" borderId="36" xfId="0" applyFont="1" applyBorder="1" applyProtection="1">
      <protection hidden="1"/>
    </xf>
    <xf numFmtId="0" fontId="29" fillId="0" borderId="36" xfId="0" applyFont="1" applyFill="1" applyBorder="1" applyAlignment="1" applyProtection="1">
      <protection hidden="1"/>
    </xf>
    <xf numFmtId="0" fontId="36" fillId="0" borderId="64" xfId="0" applyFont="1" applyFill="1" applyBorder="1" applyAlignment="1" applyProtection="1">
      <protection hidden="1"/>
    </xf>
    <xf numFmtId="0" fontId="28" fillId="42" borderId="0" xfId="0" applyFont="1" applyFill="1" applyBorder="1" applyAlignment="1" applyProtection="1">
      <alignment horizontal="center" vertical="center"/>
      <protection hidden="1"/>
    </xf>
    <xf numFmtId="0" fontId="41" fillId="46" borderId="15" xfId="0" applyFont="1" applyFill="1" applyBorder="1" applyAlignment="1" applyProtection="1">
      <alignment horizontal="center" vertical="center"/>
      <protection hidden="1"/>
    </xf>
    <xf numFmtId="0" fontId="73" fillId="0" borderId="15" xfId="0" applyFont="1" applyFill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vertical="center"/>
      <protection hidden="1"/>
    </xf>
    <xf numFmtId="0" fontId="73" fillId="47" borderId="15" xfId="0" applyFont="1" applyFill="1" applyBorder="1" applyAlignment="1" applyProtection="1">
      <alignment vertical="center"/>
      <protection hidden="1"/>
    </xf>
    <xf numFmtId="0" fontId="41" fillId="0" borderId="16" xfId="0" applyFont="1" applyBorder="1" applyAlignment="1" applyProtection="1">
      <alignment vertical="center"/>
      <protection hidden="1"/>
    </xf>
    <xf numFmtId="0" fontId="73" fillId="0" borderId="16" xfId="0" applyFont="1" applyFill="1" applyBorder="1" applyAlignment="1" applyProtection="1">
      <alignment horizontal="center" vertical="center"/>
      <protection hidden="1"/>
    </xf>
    <xf numFmtId="0" fontId="32" fillId="0" borderId="44" xfId="0" applyFont="1" applyFill="1" applyBorder="1" applyAlignment="1">
      <alignment vertical="center"/>
    </xf>
    <xf numFmtId="0" fontId="86" fillId="0" borderId="36" xfId="85" applyFont="1" applyBorder="1" applyAlignment="1" applyProtection="1">
      <alignment horizontal="left" vertical="center"/>
      <protection locked="0"/>
    </xf>
    <xf numFmtId="0" fontId="86" fillId="0" borderId="51" xfId="85" applyFont="1" applyBorder="1" applyAlignment="1" applyProtection="1">
      <alignment horizontal="left" vertical="center"/>
      <protection locked="0"/>
    </xf>
    <xf numFmtId="4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justify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2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52" xfId="85" applyFont="1" applyFill="1" applyBorder="1" applyAlignment="1" applyProtection="1">
      <alignment horizontal="center" vertical="center"/>
      <protection locked="0"/>
    </xf>
    <xf numFmtId="0" fontId="59" fillId="0" borderId="53" xfId="85" applyFont="1" applyFill="1" applyBorder="1" applyAlignment="1" applyProtection="1">
      <alignment horizontal="center" vertical="center"/>
      <protection locked="0"/>
    </xf>
    <xf numFmtId="0" fontId="46" fillId="0" borderId="38" xfId="0" applyFont="1" applyBorder="1" applyAlignment="1" applyProtection="1">
      <alignment horizontal="center" vertical="center"/>
      <protection locked="0" hidden="1"/>
    </xf>
    <xf numFmtId="0" fontId="46" fillId="0" borderId="39" xfId="0" applyFont="1" applyBorder="1" applyAlignment="1" applyProtection="1">
      <alignment horizontal="center" vertical="center"/>
      <protection locked="0" hidden="1"/>
    </xf>
    <xf numFmtId="0" fontId="41" fillId="0" borderId="0" xfId="0" applyFont="1" applyBorder="1" applyAlignment="1" applyProtection="1">
      <alignment horizontal="center" vertical="center"/>
      <protection hidden="1"/>
    </xf>
    <xf numFmtId="164" fontId="46" fillId="0" borderId="40" xfId="0" applyNumberFormat="1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right"/>
      <protection hidden="1"/>
    </xf>
    <xf numFmtId="0" fontId="35" fillId="0" borderId="44" xfId="0" applyFont="1" applyBorder="1" applyAlignment="1" applyProtection="1">
      <alignment horizontal="right" vertical="center"/>
      <protection hidden="1"/>
    </xf>
    <xf numFmtId="0" fontId="43" fillId="0" borderId="36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43" fillId="0" borderId="48" xfId="0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16" fontId="46" fillId="0" borderId="40" xfId="0" applyNumberFormat="1" applyFont="1" applyBorder="1" applyAlignment="1" applyProtection="1">
      <alignment horizontal="center"/>
      <protection locked="0"/>
    </xf>
    <xf numFmtId="0" fontId="43" fillId="0" borderId="50" xfId="0" applyFont="1" applyBorder="1" applyAlignment="1" applyProtection="1">
      <alignment horizontal="right" vertical="center"/>
      <protection hidden="1"/>
    </xf>
    <xf numFmtId="0" fontId="43" fillId="0" borderId="36" xfId="0" applyFont="1" applyBorder="1" applyAlignment="1" applyProtection="1">
      <alignment horizontal="right" vertical="center"/>
      <protection hidden="1"/>
    </xf>
    <xf numFmtId="164" fontId="38" fillId="0" borderId="0" xfId="0" applyNumberFormat="1" applyFont="1" applyBorder="1" applyAlignment="1" applyProtection="1">
      <alignment horizontal="left" vertical="center"/>
      <protection hidden="1"/>
    </xf>
    <xf numFmtId="0" fontId="46" fillId="0" borderId="58" xfId="0" applyFont="1" applyBorder="1" applyAlignment="1" applyProtection="1">
      <alignment horizontal="center" vertical="center"/>
      <protection locked="0" hidden="1"/>
    </xf>
    <xf numFmtId="0" fontId="46" fillId="0" borderId="59" xfId="0" applyFont="1" applyBorder="1" applyAlignment="1" applyProtection="1">
      <alignment horizontal="center" vertical="center"/>
      <protection locked="0" hidden="1"/>
    </xf>
    <xf numFmtId="0" fontId="72" fillId="0" borderId="61" xfId="0" applyFont="1" applyBorder="1" applyAlignment="1" applyProtection="1">
      <alignment horizontal="center" wrapText="1"/>
      <protection hidden="1"/>
    </xf>
    <xf numFmtId="0" fontId="72" fillId="0" borderId="0" xfId="0" applyFont="1" applyBorder="1" applyAlignment="1" applyProtection="1">
      <alignment horizontal="center" wrapText="1"/>
      <protection hidden="1"/>
    </xf>
    <xf numFmtId="0" fontId="72" fillId="0" borderId="62" xfId="0" applyFont="1" applyBorder="1" applyAlignment="1" applyProtection="1">
      <alignment horizontal="center" wrapText="1"/>
      <protection hidden="1"/>
    </xf>
    <xf numFmtId="0" fontId="38" fillId="0" borderId="61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71" fillId="45" borderId="56" xfId="0" applyFont="1" applyFill="1" applyBorder="1" applyAlignment="1" applyProtection="1">
      <alignment horizontal="center" vertical="center"/>
      <protection hidden="1"/>
    </xf>
    <xf numFmtId="0" fontId="71" fillId="45" borderId="57" xfId="0" applyFont="1" applyFill="1" applyBorder="1" applyAlignment="1" applyProtection="1">
      <alignment horizontal="center" vertical="center"/>
      <protection hidden="1"/>
    </xf>
    <xf numFmtId="0" fontId="46" fillId="0" borderId="43" xfId="0" applyFont="1" applyBorder="1" applyAlignment="1" applyProtection="1">
      <alignment horizontal="center"/>
      <protection locked="0"/>
    </xf>
    <xf numFmtId="0" fontId="46" fillId="43" borderId="43" xfId="83" applyFont="1" applyFill="1" applyBorder="1" applyAlignment="1" applyProtection="1">
      <alignment horizontal="center" vertical="center"/>
      <protection locked="0"/>
    </xf>
    <xf numFmtId="0" fontId="36" fillId="0" borderId="0" xfId="83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 vertical="top"/>
      <protection hidden="1"/>
    </xf>
    <xf numFmtId="0" fontId="46" fillId="0" borderId="43" xfId="83" applyFont="1" applyFill="1" applyBorder="1" applyAlignment="1" applyProtection="1">
      <alignment horizontal="left"/>
      <protection locked="0"/>
    </xf>
    <xf numFmtId="2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justify" vertical="center"/>
      <protection hidden="1"/>
    </xf>
    <xf numFmtId="0" fontId="32" fillId="45" borderId="65" xfId="0" applyFont="1" applyFill="1" applyBorder="1" applyAlignment="1" applyProtection="1">
      <alignment horizontal="center" vertical="center" wrapText="1"/>
      <protection hidden="1"/>
    </xf>
    <xf numFmtId="0" fontId="32" fillId="45" borderId="44" xfId="0" applyFont="1" applyFill="1" applyBorder="1" applyAlignment="1" applyProtection="1">
      <alignment horizontal="center" vertical="center" wrapText="1"/>
      <protection hidden="1"/>
    </xf>
    <xf numFmtId="0" fontId="32" fillId="45" borderId="66" xfId="0" applyFont="1" applyFill="1" applyBorder="1" applyAlignment="1" applyProtection="1">
      <alignment horizontal="center" vertical="center" wrapText="1"/>
      <protection hidden="1"/>
    </xf>
    <xf numFmtId="0" fontId="36" fillId="45" borderId="0" xfId="0" applyFont="1" applyFill="1" applyBorder="1" applyAlignment="1" applyProtection="1">
      <alignment horizontal="center" vertical="center" wrapText="1"/>
      <protection hidden="1"/>
    </xf>
    <xf numFmtId="0" fontId="36" fillId="45" borderId="36" xfId="0" applyFont="1" applyFill="1" applyBorder="1" applyAlignment="1" applyProtection="1">
      <alignment horizontal="center" vertical="center" wrapText="1"/>
      <protection hidden="1"/>
    </xf>
    <xf numFmtId="49" fontId="46" fillId="0" borderId="43" xfId="83" applyNumberFormat="1" applyFont="1" applyBorder="1" applyAlignment="1" applyProtection="1">
      <alignment horizontal="center"/>
      <protection locked="0"/>
    </xf>
    <xf numFmtId="0" fontId="46" fillId="0" borderId="38" xfId="83" applyFont="1" applyFill="1" applyBorder="1" applyAlignment="1" applyProtection="1">
      <alignment horizontal="center"/>
      <protection locked="0" hidden="1"/>
    </xf>
    <xf numFmtId="0" fontId="46" fillId="0" borderId="39" xfId="83" applyFont="1" applyFill="1" applyBorder="1" applyAlignment="1" applyProtection="1">
      <alignment horizontal="center"/>
      <protection locked="0" hidden="1"/>
    </xf>
    <xf numFmtId="0" fontId="38" fillId="45" borderId="46" xfId="0" applyFont="1" applyFill="1" applyBorder="1" applyAlignment="1" applyProtection="1">
      <alignment horizontal="center" vertical="center"/>
      <protection hidden="1"/>
    </xf>
    <xf numFmtId="0" fontId="38" fillId="45" borderId="44" xfId="0" applyFont="1" applyFill="1" applyBorder="1" applyAlignment="1" applyProtection="1">
      <alignment horizontal="center" vertical="center"/>
      <protection hidden="1"/>
    </xf>
    <xf numFmtId="0" fontId="38" fillId="45" borderId="48" xfId="0" applyFont="1" applyFill="1" applyBorder="1" applyAlignment="1" applyProtection="1">
      <alignment horizontal="center" vertical="center"/>
      <protection hidden="1"/>
    </xf>
    <xf numFmtId="0" fontId="38" fillId="45" borderId="0" xfId="0" applyFont="1" applyFill="1" applyBorder="1" applyAlignment="1" applyProtection="1">
      <alignment horizontal="center" vertical="center"/>
      <protection hidden="1"/>
    </xf>
    <xf numFmtId="0" fontId="38" fillId="45" borderId="54" xfId="0" applyFont="1" applyFill="1" applyBorder="1" applyAlignment="1" applyProtection="1">
      <alignment horizontal="center" vertical="center"/>
      <protection hidden="1"/>
    </xf>
    <xf numFmtId="0" fontId="38" fillId="45" borderId="52" xfId="0" applyFont="1" applyFill="1" applyBorder="1" applyAlignment="1" applyProtection="1">
      <alignment horizontal="center" vertical="center"/>
      <protection hidden="1"/>
    </xf>
    <xf numFmtId="0" fontId="38" fillId="0" borderId="4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hidden="1"/>
    </xf>
    <xf numFmtId="0" fontId="36" fillId="0" borderId="44" xfId="0" applyFont="1" applyFill="1" applyBorder="1" applyAlignment="1" applyProtection="1">
      <alignment horizontal="right" vertical="center"/>
      <protection hidden="1"/>
    </xf>
    <xf numFmtId="0" fontId="67" fillId="0" borderId="0" xfId="85" applyFont="1" applyFill="1" applyBorder="1" applyAlignment="1" applyProtection="1">
      <alignment horizontal="center" vertical="center"/>
      <protection hidden="1"/>
    </xf>
    <xf numFmtId="0" fontId="67" fillId="0" borderId="49" xfId="85" applyFont="1" applyFill="1" applyBorder="1" applyAlignment="1" applyProtection="1">
      <alignment horizontal="center" vertical="center"/>
      <protection hidden="1"/>
    </xf>
    <xf numFmtId="0" fontId="40" fillId="0" borderId="36" xfId="0" applyFont="1" applyBorder="1" applyAlignment="1">
      <alignment horizontal="center" vertical="center"/>
    </xf>
    <xf numFmtId="0" fontId="43" fillId="45" borderId="46" xfId="0" applyFont="1" applyFill="1" applyBorder="1" applyAlignment="1" applyProtection="1">
      <alignment horizontal="center" vertical="center"/>
      <protection hidden="1"/>
    </xf>
    <xf numFmtId="0" fontId="43" fillId="45" borderId="44" xfId="0" applyFont="1" applyFill="1" applyBorder="1" applyAlignment="1" applyProtection="1">
      <alignment horizontal="center" vertical="center"/>
      <protection hidden="1"/>
    </xf>
    <xf numFmtId="0" fontId="43" fillId="45" borderId="48" xfId="0" applyFont="1" applyFill="1" applyBorder="1" applyAlignment="1" applyProtection="1">
      <alignment horizontal="center" vertical="center"/>
      <protection hidden="1"/>
    </xf>
    <xf numFmtId="0" fontId="43" fillId="45" borderId="0" xfId="0" applyFont="1" applyFill="1" applyBorder="1" applyAlignment="1" applyProtection="1">
      <alignment horizontal="center" vertical="center"/>
      <protection hidden="1"/>
    </xf>
    <xf numFmtId="0" fontId="43" fillId="45" borderId="50" xfId="0" applyFont="1" applyFill="1" applyBorder="1" applyAlignment="1" applyProtection="1">
      <alignment horizontal="center" vertical="center"/>
      <protection hidden="1"/>
    </xf>
    <xf numFmtId="0" fontId="43" fillId="45" borderId="36" xfId="0" applyFont="1" applyFill="1" applyBorder="1" applyAlignment="1" applyProtection="1">
      <alignment horizontal="center" vertical="center"/>
      <protection hidden="1"/>
    </xf>
    <xf numFmtId="0" fontId="43" fillId="45" borderId="33" xfId="0" applyFont="1" applyFill="1" applyBorder="1" applyAlignment="1" applyProtection="1">
      <alignment horizontal="center" vertical="center"/>
      <protection hidden="1"/>
    </xf>
    <xf numFmtId="0" fontId="43" fillId="45" borderId="34" xfId="0" applyFont="1" applyFill="1" applyBorder="1" applyAlignment="1" applyProtection="1">
      <alignment horizontal="center" vertical="center"/>
      <protection hidden="1"/>
    </xf>
    <xf numFmtId="164" fontId="38" fillId="0" borderId="36" xfId="0" applyNumberFormat="1" applyFont="1" applyBorder="1" applyAlignment="1" applyProtection="1">
      <alignment horizontal="center" vertical="center"/>
      <protection hidden="1"/>
    </xf>
    <xf numFmtId="164" fontId="38" fillId="0" borderId="0" xfId="0" applyNumberFormat="1" applyFont="1" applyBorder="1" applyAlignment="1" applyProtection="1">
      <alignment horizontal="center" vertical="center"/>
      <protection hidden="1"/>
    </xf>
    <xf numFmtId="0" fontId="46" fillId="0" borderId="40" xfId="0" applyFont="1" applyBorder="1" applyAlignment="1" applyProtection="1">
      <alignment horizontal="center"/>
      <protection locked="0"/>
    </xf>
    <xf numFmtId="0" fontId="87" fillId="0" borderId="0" xfId="86" applyFont="1" applyAlignment="1" applyProtection="1">
      <alignment vertical="center"/>
      <protection hidden="1"/>
    </xf>
    <xf numFmtId="0" fontId="87" fillId="0" borderId="0" xfId="86" applyFont="1" applyAlignment="1" applyProtection="1">
      <alignment horizontal="left" vertical="center"/>
      <protection hidden="1"/>
    </xf>
    <xf numFmtId="0" fontId="88" fillId="0" borderId="0" xfId="0" applyFont="1" applyProtection="1">
      <protection hidden="1"/>
    </xf>
    <xf numFmtId="0" fontId="89" fillId="42" borderId="69" xfId="83" applyFont="1" applyFill="1" applyBorder="1" applyAlignment="1" applyProtection="1">
      <alignment horizontal="center" vertical="center"/>
      <protection hidden="1"/>
    </xf>
    <xf numFmtId="0" fontId="90" fillId="0" borderId="70" xfId="83" applyFont="1" applyBorder="1" applyAlignment="1" applyProtection="1">
      <alignment horizontal="center" vertical="center"/>
      <protection hidden="1"/>
    </xf>
    <xf numFmtId="0" fontId="90" fillId="0" borderId="71" xfId="83" applyFont="1" applyBorder="1" applyAlignment="1" applyProtection="1">
      <alignment horizontal="center" vertical="center"/>
      <protection hidden="1"/>
    </xf>
    <xf numFmtId="0" fontId="87" fillId="0" borderId="72" xfId="0" applyFont="1" applyBorder="1" applyAlignment="1" applyProtection="1">
      <alignment horizontal="center" vertical="center" wrapText="1"/>
      <protection hidden="1"/>
    </xf>
    <xf numFmtId="0" fontId="90" fillId="48" borderId="41" xfId="83" applyFont="1" applyFill="1" applyBorder="1" applyAlignment="1">
      <alignment horizontal="center" vertical="center"/>
    </xf>
    <xf numFmtId="165" fontId="89" fillId="42" borderId="73" xfId="87" applyNumberFormat="1" applyFont="1" applyFill="1" applyBorder="1" applyAlignment="1" applyProtection="1">
      <alignment horizontal="center" vertical="center"/>
      <protection hidden="1"/>
    </xf>
    <xf numFmtId="0" fontId="87" fillId="0" borderId="41" xfId="87" applyFont="1" applyBorder="1" applyAlignment="1" applyProtection="1">
      <alignment horizontal="center" vertical="center"/>
      <protection hidden="1"/>
    </xf>
    <xf numFmtId="165" fontId="87" fillId="49" borderId="73" xfId="87" applyNumberFormat="1" applyFont="1" applyFill="1" applyBorder="1" applyAlignment="1" applyProtection="1">
      <alignment horizontal="center" vertical="center"/>
      <protection hidden="1"/>
    </xf>
    <xf numFmtId="0" fontId="87" fillId="0" borderId="72" xfId="0" applyFont="1" applyBorder="1" applyAlignment="1" applyProtection="1">
      <alignment horizontal="center" vertical="center"/>
      <protection hidden="1"/>
    </xf>
    <xf numFmtId="0" fontId="87" fillId="0" borderId="41" xfId="0" applyFont="1" applyBorder="1" applyAlignment="1" applyProtection="1">
      <alignment horizontal="center" vertical="center"/>
      <protection hidden="1"/>
    </xf>
    <xf numFmtId="165" fontId="87" fillId="49" borderId="73" xfId="0" applyNumberFormat="1" applyFont="1" applyFill="1" applyBorder="1" applyAlignment="1" applyProtection="1">
      <alignment horizontal="center" vertical="center"/>
      <protection hidden="1"/>
    </xf>
    <xf numFmtId="0" fontId="92" fillId="0" borderId="41" xfId="0" applyFont="1" applyBorder="1" applyAlignment="1" applyProtection="1">
      <alignment horizontal="center" vertical="center"/>
      <protection hidden="1"/>
    </xf>
    <xf numFmtId="165" fontId="87" fillId="0" borderId="73" xfId="0" applyNumberFormat="1" applyFont="1" applyBorder="1" applyAlignment="1" applyProtection="1">
      <alignment horizontal="center" vertical="center"/>
      <protection hidden="1"/>
    </xf>
    <xf numFmtId="0" fontId="87" fillId="48" borderId="41" xfId="0" applyFont="1" applyFill="1" applyBorder="1" applyAlignment="1" applyProtection="1">
      <alignment horizontal="center" vertical="center"/>
      <protection hidden="1"/>
    </xf>
    <xf numFmtId="165" fontId="89" fillId="42" borderId="73" xfId="0" applyNumberFormat="1" applyFont="1" applyFill="1" applyBorder="1" applyAlignment="1" applyProtection="1">
      <alignment horizontal="center" vertical="center"/>
      <protection hidden="1"/>
    </xf>
    <xf numFmtId="0" fontId="89" fillId="48" borderId="41" xfId="0" applyFont="1" applyFill="1" applyBorder="1" applyAlignment="1" applyProtection="1">
      <alignment horizontal="center" vertical="center"/>
      <protection hidden="1"/>
    </xf>
    <xf numFmtId="0" fontId="87" fillId="0" borderId="72" xfId="87" applyFont="1" applyBorder="1" applyAlignment="1" applyProtection="1">
      <alignment horizontal="center" vertical="center"/>
      <protection hidden="1"/>
    </xf>
    <xf numFmtId="0" fontId="90" fillId="0" borderId="41" xfId="83" applyFont="1" applyBorder="1" applyAlignment="1">
      <alignment horizontal="center" vertical="center"/>
    </xf>
    <xf numFmtId="165" fontId="87" fillId="0" borderId="73" xfId="87" applyNumberFormat="1" applyFont="1" applyBorder="1" applyAlignment="1" applyProtection="1">
      <alignment horizontal="center" vertical="center"/>
      <protection hidden="1"/>
    </xf>
    <xf numFmtId="165" fontId="87" fillId="48" borderId="41" xfId="87" applyNumberFormat="1" applyFont="1" applyFill="1" applyBorder="1" applyAlignment="1" applyProtection="1">
      <alignment horizontal="center" vertical="center"/>
      <protection hidden="1"/>
    </xf>
    <xf numFmtId="0" fontId="87" fillId="0" borderId="74" xfId="0" applyFont="1" applyBorder="1" applyAlignment="1" applyProtection="1">
      <alignment horizontal="center" vertical="center" wrapText="1"/>
      <protection hidden="1"/>
    </xf>
    <xf numFmtId="0" fontId="89" fillId="42" borderId="75" xfId="0" applyFont="1" applyFill="1" applyBorder="1" applyAlignment="1" applyProtection="1">
      <alignment horizontal="center" vertical="center"/>
      <protection hidden="1"/>
    </xf>
    <xf numFmtId="0" fontId="89" fillId="42" borderId="76" xfId="0" applyFont="1" applyFill="1" applyBorder="1" applyAlignment="1" applyProtection="1">
      <alignment horizontal="center" vertical="center"/>
      <protection hidden="1"/>
    </xf>
  </cellXfs>
  <cellStyles count="88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8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3" xr:uid="{00000000-0005-0000-0000-000028000000}"/>
    <cellStyle name="Normal 2 2" xfId="86" xr:uid="{00000000-0005-0000-0000-000029000000}"/>
    <cellStyle name="Normal 3" xfId="84" xr:uid="{00000000-0005-0000-0000-00002A000000}"/>
    <cellStyle name="Normal 3 2" xfId="87" xr:uid="{76A52DCB-56C9-4593-9981-3FF35F8EB307}"/>
    <cellStyle name="Note" xfId="39" builtinId="10" customBuiltin="1"/>
    <cellStyle name="Output" xfId="40" builtinId="21" customBuiltin="1"/>
    <cellStyle name="SAPBEXaggData" xfId="41" xr:uid="{00000000-0005-0000-0000-00002D000000}"/>
    <cellStyle name="SAPBEXaggDataEmph" xfId="42" xr:uid="{00000000-0005-0000-0000-00002E000000}"/>
    <cellStyle name="SAPBEXaggItem" xfId="43" xr:uid="{00000000-0005-0000-0000-00002F000000}"/>
    <cellStyle name="SAPBEXaggItemX" xfId="44" xr:uid="{00000000-0005-0000-0000-000030000000}"/>
    <cellStyle name="SAPBEXchaText" xfId="45" xr:uid="{00000000-0005-0000-0000-000031000000}"/>
    <cellStyle name="SAPBEXexcBad7" xfId="46" xr:uid="{00000000-0005-0000-0000-000032000000}"/>
    <cellStyle name="SAPBEXexcBad8" xfId="47" xr:uid="{00000000-0005-0000-0000-000033000000}"/>
    <cellStyle name="SAPBEXexcBad9" xfId="48" xr:uid="{00000000-0005-0000-0000-000034000000}"/>
    <cellStyle name="SAPBEXexcCritical4" xfId="49" xr:uid="{00000000-0005-0000-0000-000035000000}"/>
    <cellStyle name="SAPBEXexcCritical5" xfId="50" xr:uid="{00000000-0005-0000-0000-000036000000}"/>
    <cellStyle name="SAPBEXexcCritical6" xfId="51" xr:uid="{00000000-0005-0000-0000-000037000000}"/>
    <cellStyle name="SAPBEXexcGood1" xfId="52" xr:uid="{00000000-0005-0000-0000-000038000000}"/>
    <cellStyle name="SAPBEXexcGood2" xfId="53" xr:uid="{00000000-0005-0000-0000-000039000000}"/>
    <cellStyle name="SAPBEXexcGood3" xfId="54" xr:uid="{00000000-0005-0000-0000-00003A000000}"/>
    <cellStyle name="SAPBEXfilterDrill" xfId="55" xr:uid="{00000000-0005-0000-0000-00003B000000}"/>
    <cellStyle name="SAPBEXfilterItem" xfId="56" xr:uid="{00000000-0005-0000-0000-00003C000000}"/>
    <cellStyle name="SAPBEXfilterText" xfId="57" xr:uid="{00000000-0005-0000-0000-00003D000000}"/>
    <cellStyle name="SAPBEXformats" xfId="58" xr:uid="{00000000-0005-0000-0000-00003E000000}"/>
    <cellStyle name="SAPBEXheaderItem" xfId="59" xr:uid="{00000000-0005-0000-0000-00003F000000}"/>
    <cellStyle name="SAPBEXheaderText" xfId="60" xr:uid="{00000000-0005-0000-0000-000040000000}"/>
    <cellStyle name="SAPBEXHLevel0" xfId="61" xr:uid="{00000000-0005-0000-0000-000041000000}"/>
    <cellStyle name="SAPBEXHLevel0X" xfId="62" xr:uid="{00000000-0005-0000-0000-000042000000}"/>
    <cellStyle name="SAPBEXHLevel1" xfId="63" xr:uid="{00000000-0005-0000-0000-000043000000}"/>
    <cellStyle name="SAPBEXHLevel1X" xfId="64" xr:uid="{00000000-0005-0000-0000-000044000000}"/>
    <cellStyle name="SAPBEXHLevel2" xfId="65" xr:uid="{00000000-0005-0000-0000-000045000000}"/>
    <cellStyle name="SAPBEXHLevel2X" xfId="66" xr:uid="{00000000-0005-0000-0000-000046000000}"/>
    <cellStyle name="SAPBEXHLevel3" xfId="67" xr:uid="{00000000-0005-0000-0000-000047000000}"/>
    <cellStyle name="SAPBEXHLevel3X" xfId="68" xr:uid="{00000000-0005-0000-0000-000048000000}"/>
    <cellStyle name="SAPBEXinputData" xfId="69" xr:uid="{00000000-0005-0000-0000-000049000000}"/>
    <cellStyle name="SAPBEXresData" xfId="70" xr:uid="{00000000-0005-0000-0000-00004A000000}"/>
    <cellStyle name="SAPBEXresDataEmph" xfId="71" xr:uid="{00000000-0005-0000-0000-00004B000000}"/>
    <cellStyle name="SAPBEXresItem" xfId="72" xr:uid="{00000000-0005-0000-0000-00004C000000}"/>
    <cellStyle name="SAPBEXresItemX" xfId="73" xr:uid="{00000000-0005-0000-0000-00004D000000}"/>
    <cellStyle name="SAPBEXstdData" xfId="74" xr:uid="{00000000-0005-0000-0000-00004E000000}"/>
    <cellStyle name="SAPBEXstdDataEmph" xfId="75" xr:uid="{00000000-0005-0000-0000-00004F000000}"/>
    <cellStyle name="SAPBEXstdItem" xfId="76" xr:uid="{00000000-0005-0000-0000-000050000000}"/>
    <cellStyle name="SAPBEXstdItemX" xfId="77" xr:uid="{00000000-0005-0000-0000-000051000000}"/>
    <cellStyle name="SAPBEXtitle" xfId="78" xr:uid="{00000000-0005-0000-0000-000052000000}"/>
    <cellStyle name="SAPBEXundefined" xfId="79" xr:uid="{00000000-0005-0000-0000-000053000000}"/>
    <cellStyle name="Sheet Title" xfId="80" xr:uid="{00000000-0005-0000-0000-000054000000}"/>
    <cellStyle name="Total" xfId="81" builtinId="25" customBuiltin="1"/>
    <cellStyle name="Warning Text" xfId="82" builtinId="11" customBuiltin="1"/>
  </cellStyles>
  <dxfs count="6">
    <dxf>
      <font>
        <b/>
        <i val="0"/>
        <color theme="3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theme="3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theme="3"/>
      </font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theme="3"/>
      </font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E1FFE1"/>
      <color rgb="FFCCFF99"/>
      <color rgb="FFFFCCFF"/>
      <color rgb="FF0000FF"/>
      <color rgb="FF0000CC"/>
      <color rgb="FFEAEAEA"/>
      <color rgb="FFDDDDDD"/>
      <color rgb="FF1F497D"/>
      <color rgb="FFFFFFCC"/>
      <color rgb="FF33ED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78106</xdr:rowOff>
    </xdr:from>
    <xdr:to>
      <xdr:col>3</xdr:col>
      <xdr:colOff>365759</xdr:colOff>
      <xdr:row>4</xdr:row>
      <xdr:rowOff>85632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E923D4-BEAE-4F3C-9950-D2097B739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4" y="78106"/>
          <a:ext cx="1080135" cy="700946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90</xdr:row>
      <xdr:rowOff>148590</xdr:rowOff>
    </xdr:from>
    <xdr:to>
      <xdr:col>18</xdr:col>
      <xdr:colOff>94050</xdr:colOff>
      <xdr:row>92</xdr:row>
      <xdr:rowOff>110242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C63A96-5C77-46FB-ACB7-FB33A795DB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65"/>
        <a:stretch/>
      </xdr:blipFill>
      <xdr:spPr>
        <a:xfrm>
          <a:off x="4861560" y="15091410"/>
          <a:ext cx="2029530" cy="296932"/>
        </a:xfrm>
        <a:prstGeom prst="rect">
          <a:avLst/>
        </a:prstGeom>
      </xdr:spPr>
    </xdr:pic>
    <xdr:clientData/>
  </xdr:twoCellAnchor>
  <xdr:twoCellAnchor editAs="oneCell">
    <xdr:from>
      <xdr:col>14</xdr:col>
      <xdr:colOff>441960</xdr:colOff>
      <xdr:row>0</xdr:row>
      <xdr:rowOff>145412</xdr:rowOff>
    </xdr:from>
    <xdr:to>
      <xdr:col>17</xdr:col>
      <xdr:colOff>182880</xdr:colOff>
      <xdr:row>3</xdr:row>
      <xdr:rowOff>69465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4190F1-9C2D-4A1E-931C-781DE19931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615940" y="145412"/>
          <a:ext cx="1158240" cy="449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r03.safelinks.protection.outlook.com/?url=https%3A%2F%2Fpagamentos.reduniq.pt%2Fpayments%2F3123865%2Fcclfil%2F&amp;data=04%7C01%7Cmarisa.mendonca%40unicre.pt%7C54f279d752d64a194a4708d9a90685f2%7C556a503d555b477195fad2009583f021%7C0%7C0%7C637726667751699673%7CUnknown%7CTWFpbGZsb3d8eyJWIjoiMC4wLjAwMDAiLCJQIjoiV2luMzIiLCJBTiI6Ik1haWwiLCJXVCI6Mn0%3D%7C3000&amp;sdata=RykO0T5lW0w%2FpVC9uzmuPhwkXi8kfWn3vE%2FDF3Q7keQ%3D&amp;reserved=0" TargetMode="External"/><Relationship Id="rId1" Type="http://schemas.openxmlformats.org/officeDocument/2006/relationships/hyperlink" Target="mailto:servifil@ccl.fil.p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F133"/>
  <sheetViews>
    <sheetView showGridLines="0" tabSelected="1" zoomScaleNormal="100" workbookViewId="0">
      <selection activeCell="L1" sqref="L1:M1"/>
    </sheetView>
  </sheetViews>
  <sheetFormatPr defaultColWidth="3.33203125" defaultRowHeight="13.2" customHeight="1" x14ac:dyDescent="0.25"/>
  <cols>
    <col min="1" max="1" width="2.6640625" style="103" customWidth="1"/>
    <col min="2" max="2" width="4.44140625" style="12" customWidth="1"/>
    <col min="3" max="5" width="5.6640625" style="12" customWidth="1"/>
    <col min="6" max="6" width="6" style="12" customWidth="1"/>
    <col min="7" max="7" width="5.6640625" style="12" customWidth="1"/>
    <col min="8" max="8" width="5.6640625" style="105" customWidth="1"/>
    <col min="9" max="9" width="5.6640625" style="106" customWidth="1"/>
    <col min="10" max="14" width="5.6640625" style="12" customWidth="1"/>
    <col min="15" max="15" width="7.109375" style="12" customWidth="1"/>
    <col min="16" max="16" width="5" style="12" customWidth="1"/>
    <col min="17" max="17" width="8.5546875" style="12" customWidth="1"/>
    <col min="18" max="18" width="3" style="12" customWidth="1"/>
    <col min="19" max="19" width="2.6640625" style="43" customWidth="1"/>
    <col min="20" max="20" width="9.88671875" style="152" hidden="1" customWidth="1"/>
    <col min="21" max="21" width="4.109375" style="160" hidden="1" customWidth="1"/>
    <col min="22" max="22" width="5.6640625" style="152" hidden="1" customWidth="1"/>
    <col min="23" max="24" width="7" style="152" hidden="1" customWidth="1"/>
    <col min="25" max="25" width="6.109375" style="152" hidden="1" customWidth="1"/>
    <col min="26" max="26" width="7.109375" style="152" hidden="1" customWidth="1"/>
    <col min="27" max="27" width="5.33203125" style="152" hidden="1" customWidth="1"/>
    <col min="28" max="28" width="5.6640625" style="152" hidden="1" customWidth="1"/>
    <col min="29" max="29" width="12.5546875" style="152" hidden="1" customWidth="1"/>
    <col min="30" max="30" width="3.88671875" style="152" hidden="1" customWidth="1"/>
    <col min="31" max="31" width="10" style="152" hidden="1" customWidth="1"/>
    <col min="32" max="32" width="10" style="23" customWidth="1"/>
    <col min="33" max="43" width="10" style="12" customWidth="1"/>
    <col min="44" max="16384" width="3.33203125" style="12"/>
  </cols>
  <sheetData>
    <row r="1" spans="1:32" s="92" customFormat="1" ht="15" customHeight="1" thickTop="1" thickBot="1" x14ac:dyDescent="0.35">
      <c r="A1" s="238"/>
      <c r="B1" s="239"/>
      <c r="C1" s="239"/>
      <c r="D1" s="240"/>
      <c r="E1" s="241"/>
      <c r="F1" s="240"/>
      <c r="G1" s="240"/>
      <c r="H1" s="321" t="s">
        <v>139</v>
      </c>
      <c r="I1" s="321"/>
      <c r="J1" s="321"/>
      <c r="K1" s="322"/>
      <c r="L1" s="314" t="s">
        <v>28</v>
      </c>
      <c r="M1" s="315"/>
      <c r="N1" s="242"/>
      <c r="O1" s="242"/>
      <c r="P1" s="242"/>
      <c r="Q1" s="240"/>
      <c r="R1" s="240"/>
      <c r="S1" s="243"/>
      <c r="T1" s="199" t="s">
        <v>28</v>
      </c>
      <c r="U1" s="140">
        <f>'T1'!$B$12</f>
        <v>3</v>
      </c>
      <c r="V1" s="141" t="s">
        <v>78</v>
      </c>
      <c r="W1" s="142" t="s">
        <v>79</v>
      </c>
      <c r="X1" s="142" t="s">
        <v>104</v>
      </c>
      <c r="Y1" s="142" t="s">
        <v>105</v>
      </c>
      <c r="Z1" s="142" t="s">
        <v>106</v>
      </c>
      <c r="AA1" s="142" t="s">
        <v>107</v>
      </c>
      <c r="AB1" s="143" t="s">
        <v>108</v>
      </c>
      <c r="AC1" s="144"/>
      <c r="AD1" s="145">
        <f>IF($E$12=0,$AD$6,(IF($N$14=$AC$4,$AD$4,(IF($N$14=$AC$5,$AD$5,(IF($E$12=$AC$6,$AD$6,(IF($E$12=$AC$8,$AD$6,(IF($E$12=$AC$7,$AD$6,(IF($E$12=$AC$9,$AD$6,)))))))))))))</f>
        <v>0.23</v>
      </c>
      <c r="AE1" s="146"/>
      <c r="AF1" s="114"/>
    </row>
    <row r="2" spans="1:32" ht="13.2" customHeight="1" thickTop="1" x14ac:dyDescent="0.25">
      <c r="A2" s="316" t="str">
        <f>'T1'!$H$11</f>
        <v>AUDIOVISUAIS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  <c r="T2" s="183" t="s">
        <v>29</v>
      </c>
      <c r="U2" s="147"/>
      <c r="V2" s="148">
        <f>VLOOKUP($U$1,U$3:$V$12,2,)</f>
        <v>165</v>
      </c>
      <c r="W2" s="148">
        <f>VLOOKUP($U$1,$U$3:$W$12,3,)</f>
        <v>770</v>
      </c>
      <c r="X2" s="148">
        <f>VLOOKUP($U$1,$U$3:$X$12,4,)</f>
        <v>33</v>
      </c>
      <c r="Y2" s="148">
        <f>VLOOKUP($U$1,$U$3:Y$12,5,)</f>
        <v>55</v>
      </c>
      <c r="Z2" s="148">
        <f>VLOOKUP($U$1,$U$3:Z$12,6,)</f>
        <v>110</v>
      </c>
      <c r="AA2" s="148">
        <f>VLOOKUP($U$1,$U$3:AA$12,7,)</f>
        <v>187</v>
      </c>
      <c r="AB2" s="149">
        <f>VLOOKUP($U$1,$U$3:AB$12,8)</f>
        <v>352</v>
      </c>
      <c r="AC2" s="150">
        <f>IF($E$12=$AC$6,$AC$4,(IF($E$12=$AC$7,$AC$4,(IF($E$12=$AC$8,$AC$4,(IF($E$12=$AC$9,$AC$4,)))))))</f>
        <v>0</v>
      </c>
      <c r="AD2" s="151"/>
    </row>
    <row r="3" spans="1:32" ht="13.2" customHeight="1" x14ac:dyDescent="0.2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  <c r="T3" s="183" t="s">
        <v>30</v>
      </c>
      <c r="U3" s="153">
        <v>1</v>
      </c>
      <c r="V3" s="154">
        <v>75</v>
      </c>
      <c r="W3" s="154">
        <v>350</v>
      </c>
      <c r="X3" s="154">
        <v>15</v>
      </c>
      <c r="Y3" s="154">
        <v>25</v>
      </c>
      <c r="Z3" s="154">
        <v>50</v>
      </c>
      <c r="AA3" s="154">
        <v>85</v>
      </c>
      <c r="AB3" s="155">
        <v>160</v>
      </c>
      <c r="AC3" s="156">
        <f>IF($E$12=$AC$6,$AC$5,(IF($E$12=$AC$7,$AC$5,(IF($E$12=$AC$8,$AC$5,(IF($E$12=$AC$9,$AC$5,)))))))</f>
        <v>0</v>
      </c>
      <c r="AD3" s="157"/>
    </row>
    <row r="4" spans="1:32" s="83" customFormat="1" ht="13.2" customHeight="1" x14ac:dyDescent="0.25">
      <c r="A4" s="319" t="str">
        <f>'T1'!$H$1</f>
        <v>Prazo de Inscrição:</v>
      </c>
      <c r="B4" s="320"/>
      <c r="C4" s="320"/>
      <c r="D4" s="320"/>
      <c r="E4" s="320"/>
      <c r="F4" s="320"/>
      <c r="G4" s="320"/>
      <c r="H4" s="320"/>
      <c r="I4" s="320"/>
      <c r="J4" s="320"/>
      <c r="K4" s="313">
        <f>'T1'!$C$8</f>
        <v>44862</v>
      </c>
      <c r="L4" s="313"/>
      <c r="M4" s="52"/>
      <c r="N4" s="68"/>
      <c r="O4" s="68"/>
      <c r="P4" s="68"/>
      <c r="Q4" s="68"/>
      <c r="R4" s="68"/>
      <c r="S4" s="244"/>
      <c r="T4" s="200" t="s">
        <v>116</v>
      </c>
      <c r="U4" s="153">
        <v>2</v>
      </c>
      <c r="V4" s="154">
        <v>127.5</v>
      </c>
      <c r="W4" s="154">
        <v>595</v>
      </c>
      <c r="X4" s="154">
        <v>25.5</v>
      </c>
      <c r="Y4" s="154">
        <v>42.5</v>
      </c>
      <c r="Z4" s="154">
        <v>85</v>
      </c>
      <c r="AA4" s="154">
        <v>144.5</v>
      </c>
      <c r="AB4" s="155">
        <v>272</v>
      </c>
      <c r="AC4" s="158" t="s">
        <v>192</v>
      </c>
      <c r="AD4" s="159">
        <v>0.16</v>
      </c>
      <c r="AE4" s="160"/>
      <c r="AF4" s="116"/>
    </row>
    <row r="5" spans="1:32" ht="13.2" customHeight="1" thickBot="1" x14ac:dyDescent="0.25">
      <c r="A5" s="319" t="str">
        <f>'T1'!$A$17</f>
        <v>17 a 19 de Novembro 2022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244"/>
      <c r="T5" s="161"/>
      <c r="U5" s="153">
        <v>3</v>
      </c>
      <c r="V5" s="154">
        <v>165</v>
      </c>
      <c r="W5" s="154">
        <v>770</v>
      </c>
      <c r="X5" s="154">
        <v>33</v>
      </c>
      <c r="Y5" s="154">
        <v>55</v>
      </c>
      <c r="Z5" s="154">
        <v>110</v>
      </c>
      <c r="AA5" s="154">
        <v>187</v>
      </c>
      <c r="AB5" s="155">
        <v>352</v>
      </c>
      <c r="AC5" s="158" t="s">
        <v>193</v>
      </c>
      <c r="AD5" s="159">
        <v>0.22</v>
      </c>
    </row>
    <row r="6" spans="1:32" s="83" customFormat="1" ht="13.2" customHeight="1" x14ac:dyDescent="0.25">
      <c r="A6" s="330" t="str">
        <f>'T2'!$A$3</f>
        <v>Requisições durante a Montagem e Realização tem um AGRAVAMENTO de 30% e está sujeita à disponibilidade do produto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2"/>
      <c r="T6" s="160"/>
      <c r="U6" s="153">
        <v>4</v>
      </c>
      <c r="V6" s="154">
        <v>198.75</v>
      </c>
      <c r="W6" s="154">
        <v>927.5</v>
      </c>
      <c r="X6" s="154">
        <v>39.75</v>
      </c>
      <c r="Y6" s="154">
        <v>66.25</v>
      </c>
      <c r="Z6" s="154">
        <v>132.5</v>
      </c>
      <c r="AA6" s="154">
        <v>225.25</v>
      </c>
      <c r="AB6" s="155">
        <v>424</v>
      </c>
      <c r="AC6" s="162" t="s">
        <v>197</v>
      </c>
      <c r="AD6" s="163">
        <v>0.23</v>
      </c>
      <c r="AE6" s="160"/>
      <c r="AF6" s="116"/>
    </row>
    <row r="7" spans="1:32" s="83" customFormat="1" ht="13.2" customHeight="1" x14ac:dyDescent="0.25">
      <c r="A7" s="245"/>
      <c r="B7" s="134"/>
      <c r="C7" s="333" t="str">
        <f>'T2'!$A$8</f>
        <v>A desistência de serviços solicitados só poderá ser feita até ao 4º dia antes do período de montagem, a partir desta data 
não haverá lugar à devolução do valor pago.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134"/>
      <c r="S7" s="246"/>
      <c r="T7" s="160"/>
      <c r="U7" s="153">
        <v>5</v>
      </c>
      <c r="V7" s="154">
        <v>225</v>
      </c>
      <c r="W7" s="154">
        <v>1050</v>
      </c>
      <c r="X7" s="154">
        <v>45</v>
      </c>
      <c r="Y7" s="154">
        <v>75</v>
      </c>
      <c r="Z7" s="154">
        <v>150</v>
      </c>
      <c r="AA7" s="154">
        <v>255</v>
      </c>
      <c r="AB7" s="155">
        <v>480</v>
      </c>
      <c r="AC7" s="158" t="s">
        <v>198</v>
      </c>
      <c r="AD7" s="151"/>
      <c r="AE7" s="160"/>
      <c r="AF7" s="116"/>
    </row>
    <row r="8" spans="1:32" ht="13.2" customHeight="1" thickBot="1" x14ac:dyDescent="0.25">
      <c r="A8" s="270"/>
      <c r="B8" s="271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271"/>
      <c r="S8" s="272"/>
      <c r="U8" s="153">
        <v>6</v>
      </c>
      <c r="V8" s="154">
        <v>251.25</v>
      </c>
      <c r="W8" s="154">
        <v>1172.5</v>
      </c>
      <c r="X8" s="154">
        <v>50.25</v>
      </c>
      <c r="Y8" s="154">
        <v>83.75</v>
      </c>
      <c r="Z8" s="154">
        <v>167.5</v>
      </c>
      <c r="AA8" s="154">
        <v>284.75</v>
      </c>
      <c r="AB8" s="155">
        <v>536</v>
      </c>
      <c r="AC8" s="158" t="s">
        <v>199</v>
      </c>
      <c r="AD8" s="151"/>
    </row>
    <row r="9" spans="1:32" s="84" customFormat="1" ht="13.2" customHeight="1" x14ac:dyDescent="0.2">
      <c r="A9" s="247"/>
      <c r="B9" s="2"/>
      <c r="C9" s="2"/>
      <c r="D9" s="2"/>
      <c r="E9" s="2"/>
      <c r="F9" s="37"/>
      <c r="G9" s="37"/>
      <c r="H9" s="93"/>
      <c r="I9" s="60" t="s">
        <v>7</v>
      </c>
      <c r="J9" s="55" t="str">
        <f>'T1'!$H$21</f>
        <v>Campos Obrigatórios</v>
      </c>
      <c r="K9" s="2"/>
      <c r="L9" s="2"/>
      <c r="M9" s="2"/>
      <c r="N9" s="2"/>
      <c r="O9" s="2"/>
      <c r="P9" s="2"/>
      <c r="Q9" s="37"/>
      <c r="R9" s="37"/>
      <c r="S9" s="248"/>
      <c r="T9" s="164"/>
      <c r="U9" s="153">
        <v>7</v>
      </c>
      <c r="V9" s="154">
        <v>273.75</v>
      </c>
      <c r="W9" s="154">
        <v>1277.5</v>
      </c>
      <c r="X9" s="154">
        <v>54.75</v>
      </c>
      <c r="Y9" s="154">
        <v>91.25</v>
      </c>
      <c r="Z9" s="154">
        <v>182.5</v>
      </c>
      <c r="AA9" s="154">
        <v>310.25</v>
      </c>
      <c r="AB9" s="155">
        <v>584</v>
      </c>
      <c r="AC9" s="165" t="s">
        <v>200</v>
      </c>
      <c r="AD9" s="157"/>
      <c r="AE9" s="164"/>
      <c r="AF9" s="28"/>
    </row>
    <row r="10" spans="1:32" s="84" customFormat="1" ht="13.2" customHeight="1" x14ac:dyDescent="0.2">
      <c r="A10" s="249"/>
      <c r="B10" s="60" t="s">
        <v>7</v>
      </c>
      <c r="C10" s="44" t="str">
        <f>'T1'!$H$6</f>
        <v>Nº Contribuinte:</v>
      </c>
      <c r="D10" s="44"/>
      <c r="E10" s="33"/>
      <c r="F10" s="335"/>
      <c r="G10" s="335"/>
      <c r="H10" s="335"/>
      <c r="I10" s="335"/>
      <c r="J10" s="335"/>
      <c r="K10" s="45"/>
      <c r="L10" s="46"/>
      <c r="M10" s="46"/>
      <c r="N10" s="46"/>
      <c r="O10" s="46"/>
      <c r="P10" s="37"/>
      <c r="Q10" s="94"/>
      <c r="R10" s="33"/>
      <c r="S10" s="250"/>
      <c r="T10" s="164"/>
      <c r="U10" s="153">
        <v>8</v>
      </c>
      <c r="V10" s="154">
        <v>296.25</v>
      </c>
      <c r="W10" s="154">
        <v>1382.5</v>
      </c>
      <c r="X10" s="154">
        <v>59.25</v>
      </c>
      <c r="Y10" s="154">
        <v>98.75</v>
      </c>
      <c r="Z10" s="154">
        <v>197.5</v>
      </c>
      <c r="AA10" s="154">
        <v>335.75</v>
      </c>
      <c r="AB10" s="155">
        <v>632</v>
      </c>
      <c r="AC10" s="164"/>
      <c r="AD10" s="164"/>
      <c r="AE10" s="164"/>
      <c r="AF10" s="28"/>
    </row>
    <row r="11" spans="1:32" s="84" customFormat="1" ht="13.2" customHeight="1" x14ac:dyDescent="0.2">
      <c r="A11" s="249"/>
      <c r="B11" s="60" t="s">
        <v>7</v>
      </c>
      <c r="C11" s="44" t="str">
        <f>'T1'!$J$31</f>
        <v>Nome da Empresa Expositora:</v>
      </c>
      <c r="D11" s="33"/>
      <c r="E11" s="33"/>
      <c r="F11" s="33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3"/>
      <c r="S11" s="250"/>
      <c r="T11" s="164"/>
      <c r="U11" s="153">
        <v>9</v>
      </c>
      <c r="V11" s="154">
        <v>318.75</v>
      </c>
      <c r="W11" s="154">
        <v>1487.5</v>
      </c>
      <c r="X11" s="154">
        <v>63.75</v>
      </c>
      <c r="Y11" s="154">
        <v>106.25</v>
      </c>
      <c r="Z11" s="154">
        <v>212.5</v>
      </c>
      <c r="AA11" s="154">
        <v>361.25</v>
      </c>
      <c r="AB11" s="155">
        <v>680</v>
      </c>
      <c r="AC11" s="166" t="str">
        <f>IF($L$1="Português",AC12,IF($L$1="English",AC13,IF($L$1="Español",AC14,IF($L$1="Français",AC15,))))</f>
        <v>Campo Obrigatório</v>
      </c>
      <c r="AD11" s="164"/>
      <c r="AE11" s="164"/>
      <c r="AF11" s="28"/>
    </row>
    <row r="12" spans="1:32" s="85" customFormat="1" ht="13.2" customHeight="1" thickBot="1" x14ac:dyDescent="0.25">
      <c r="A12" s="249"/>
      <c r="B12" s="60" t="s">
        <v>7</v>
      </c>
      <c r="C12" s="44" t="str">
        <f>'T1'!$H$31</f>
        <v>Pais:</v>
      </c>
      <c r="D12" s="33"/>
      <c r="E12" s="323"/>
      <c r="F12" s="323"/>
      <c r="G12" s="323"/>
      <c r="H12" s="323"/>
      <c r="I12" s="126"/>
      <c r="J12" s="126"/>
      <c r="K12" s="126"/>
      <c r="L12" s="126"/>
      <c r="M12" s="126"/>
      <c r="N12" s="126"/>
      <c r="O12" s="126"/>
      <c r="P12" s="126"/>
      <c r="Q12" s="126"/>
      <c r="R12" s="33"/>
      <c r="S12" s="250"/>
      <c r="T12" s="167"/>
      <c r="U12" s="168">
        <v>10</v>
      </c>
      <c r="V12" s="169">
        <v>337.5</v>
      </c>
      <c r="W12" s="169">
        <v>1575</v>
      </c>
      <c r="X12" s="169">
        <v>67.5</v>
      </c>
      <c r="Y12" s="169">
        <v>112.5</v>
      </c>
      <c r="Z12" s="169">
        <v>225</v>
      </c>
      <c r="AA12" s="169">
        <v>382.5</v>
      </c>
      <c r="AB12" s="170">
        <v>720</v>
      </c>
      <c r="AC12" s="171" t="s">
        <v>188</v>
      </c>
      <c r="AD12" s="167"/>
      <c r="AE12" s="167"/>
      <c r="AF12" s="115"/>
    </row>
    <row r="13" spans="1:32" s="85" customFormat="1" ht="10.199999999999999" x14ac:dyDescent="0.2">
      <c r="A13" s="249"/>
      <c r="B13" s="27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250"/>
      <c r="T13" s="167"/>
      <c r="U13" s="274"/>
      <c r="V13" s="161"/>
      <c r="W13" s="161"/>
      <c r="X13" s="161"/>
      <c r="Y13" s="161"/>
      <c r="Z13" s="161"/>
      <c r="AA13" s="161"/>
      <c r="AB13" s="161"/>
      <c r="AC13" s="171" t="s">
        <v>189</v>
      </c>
      <c r="AD13" s="167"/>
      <c r="AE13" s="167"/>
      <c r="AF13" s="115"/>
    </row>
    <row r="14" spans="1:32" s="5" customFormat="1" ht="13.2" customHeight="1" thickBot="1" x14ac:dyDescent="0.25">
      <c r="A14" s="249"/>
      <c r="B14" s="60"/>
      <c r="C14" s="325" t="str">
        <f>'T2'!$A$13</f>
        <v>Se for uma REGIÃO AUTÓNOMA, indique qual:    (Aplica-se apenas às Empresas Portuguesas)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36"/>
      <c r="O14" s="337"/>
      <c r="Q14" s="126"/>
      <c r="R14" s="33"/>
      <c r="S14" s="250"/>
      <c r="T14" s="167"/>
      <c r="U14" s="172"/>
      <c r="V14" s="173" t="s">
        <v>109</v>
      </c>
      <c r="W14" s="173" t="s">
        <v>110</v>
      </c>
      <c r="X14" s="173" t="s">
        <v>112</v>
      </c>
      <c r="Y14" s="173" t="s">
        <v>111</v>
      </c>
      <c r="Z14" s="173" t="s">
        <v>113</v>
      </c>
      <c r="AA14" s="173" t="s">
        <v>114</v>
      </c>
      <c r="AB14" s="164"/>
      <c r="AC14" s="171" t="s">
        <v>190</v>
      </c>
      <c r="AD14" s="167"/>
      <c r="AE14" s="167"/>
      <c r="AF14" s="115"/>
    </row>
    <row r="15" spans="1:32" s="5" customFormat="1" ht="13.2" customHeight="1" thickBot="1" x14ac:dyDescent="0.3">
      <c r="A15" s="275"/>
      <c r="B15" s="276"/>
      <c r="C15" s="277"/>
      <c r="D15" s="277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80"/>
      <c r="R15" s="280"/>
      <c r="S15" s="281"/>
      <c r="T15" s="167"/>
      <c r="U15" s="174"/>
      <c r="V15" s="175">
        <f>VLOOKUP($U$1,$U$16:V$23,2)</f>
        <v>187</v>
      </c>
      <c r="W15" s="175">
        <f>VLOOKUP($U$1,$U$16:W$23,3)</f>
        <v>255</v>
      </c>
      <c r="X15" s="175">
        <f>VLOOKUP($U$1,$U$16:X$23,4)</f>
        <v>25.5</v>
      </c>
      <c r="Y15" s="175">
        <f>VLOOKUP($U$1,$U$16:Y$23,5)</f>
        <v>76.5</v>
      </c>
      <c r="Z15" s="175">
        <f>VLOOKUP($U$1,$U$16:Z$23,6)</f>
        <v>25.5</v>
      </c>
      <c r="AA15" s="175">
        <f>VLOOKUP($U$1,$U$16:AA$23,7)</f>
        <v>17</v>
      </c>
      <c r="AB15" s="167"/>
      <c r="AC15" s="171" t="s">
        <v>191</v>
      </c>
      <c r="AD15" s="167"/>
      <c r="AE15" s="167"/>
      <c r="AF15" s="115"/>
    </row>
    <row r="16" spans="1:32" s="5" customFormat="1" ht="13.2" customHeight="1" x14ac:dyDescent="0.25">
      <c r="A16" s="251"/>
      <c r="B16" s="52"/>
      <c r="C16" s="10"/>
      <c r="D16" s="10"/>
      <c r="E16" s="10"/>
      <c r="F16" s="10"/>
      <c r="G16" s="10"/>
      <c r="H16" s="10"/>
      <c r="I16" s="20"/>
      <c r="J16" s="50"/>
      <c r="K16" s="50"/>
      <c r="L16" s="50"/>
      <c r="M16" s="50"/>
      <c r="N16" s="50"/>
      <c r="O16" s="50"/>
      <c r="P16" s="50"/>
      <c r="Q16" s="50"/>
      <c r="R16" s="50"/>
      <c r="S16" s="252"/>
      <c r="T16" s="167"/>
      <c r="U16" s="176">
        <v>1</v>
      </c>
      <c r="V16" s="154">
        <v>110</v>
      </c>
      <c r="W16" s="154">
        <v>150</v>
      </c>
      <c r="X16" s="154">
        <v>15</v>
      </c>
      <c r="Y16" s="154">
        <v>45</v>
      </c>
      <c r="Z16" s="154">
        <v>15</v>
      </c>
      <c r="AA16" s="154">
        <v>10</v>
      </c>
      <c r="AB16" s="167"/>
      <c r="AC16" s="167"/>
      <c r="AD16" s="167"/>
      <c r="AE16" s="167"/>
      <c r="AF16" s="115"/>
    </row>
    <row r="17" spans="1:32" s="5" customFormat="1" ht="13.2" customHeight="1" x14ac:dyDescent="0.25">
      <c r="A17" s="251"/>
      <c r="B17" s="52"/>
      <c r="C17" s="10"/>
      <c r="D17" s="10"/>
      <c r="E17" s="10"/>
      <c r="F17" s="10"/>
      <c r="G17" s="10"/>
      <c r="H17" s="10"/>
      <c r="I17" s="20"/>
      <c r="J17" s="50"/>
      <c r="K17" s="50"/>
      <c r="L17" s="50"/>
      <c r="M17" s="50"/>
      <c r="N17" s="50"/>
      <c r="O17" s="50"/>
      <c r="P17" s="50"/>
      <c r="Q17" s="50"/>
      <c r="R17" s="50"/>
      <c r="S17" s="252"/>
      <c r="T17" s="167"/>
      <c r="U17" s="176">
        <v>2</v>
      </c>
      <c r="V17" s="154">
        <v>187</v>
      </c>
      <c r="W17" s="154">
        <v>255</v>
      </c>
      <c r="X17" s="154">
        <v>25.5</v>
      </c>
      <c r="Y17" s="154">
        <v>76.5</v>
      </c>
      <c r="Z17" s="154">
        <v>25.5</v>
      </c>
      <c r="AA17" s="154">
        <v>17</v>
      </c>
      <c r="AB17" s="167"/>
      <c r="AC17" s="167"/>
      <c r="AD17" s="167"/>
      <c r="AE17" s="167"/>
      <c r="AF17" s="115"/>
    </row>
    <row r="18" spans="1:32" s="5" customFormat="1" ht="13.2" customHeight="1" x14ac:dyDescent="0.25">
      <c r="A18" s="251"/>
      <c r="B18" s="111" t="s">
        <v>154</v>
      </c>
      <c r="C18" s="329" t="str">
        <f>'T2'!$A$18</f>
        <v xml:space="preserve">Todos os serviços/material são fornecidos em regime de aluguer durante o período de realização do Certame e são entregues aos Expositores na última tarde de montagem. 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50"/>
      <c r="S18" s="252"/>
      <c r="T18" s="167"/>
      <c r="U18" s="176">
        <v>4</v>
      </c>
      <c r="V18" s="154">
        <v>291.5</v>
      </c>
      <c r="W18" s="154">
        <v>397.5</v>
      </c>
      <c r="X18" s="154">
        <v>39.75</v>
      </c>
      <c r="Y18" s="154">
        <v>119.25</v>
      </c>
      <c r="Z18" s="154">
        <v>39.75</v>
      </c>
      <c r="AA18" s="154">
        <v>26.5</v>
      </c>
      <c r="AB18" s="167"/>
      <c r="AC18" s="167"/>
      <c r="AD18" s="167"/>
      <c r="AE18" s="167"/>
      <c r="AF18" s="115"/>
    </row>
    <row r="19" spans="1:32" s="5" customFormat="1" ht="13.2" customHeight="1" x14ac:dyDescent="0.25">
      <c r="A19" s="251"/>
      <c r="B19" s="3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50"/>
      <c r="S19" s="252"/>
      <c r="T19" s="167"/>
      <c r="U19" s="176">
        <v>5</v>
      </c>
      <c r="V19" s="154">
        <v>330</v>
      </c>
      <c r="W19" s="154">
        <v>450</v>
      </c>
      <c r="X19" s="154">
        <v>45</v>
      </c>
      <c r="Y19" s="154">
        <v>135</v>
      </c>
      <c r="Z19" s="154">
        <v>45</v>
      </c>
      <c r="AA19" s="154">
        <v>30</v>
      </c>
      <c r="AB19" s="167"/>
      <c r="AC19" s="167"/>
      <c r="AD19" s="167"/>
      <c r="AE19" s="167"/>
      <c r="AF19" s="115"/>
    </row>
    <row r="20" spans="1:32" s="5" customFormat="1" ht="13.2" customHeight="1" x14ac:dyDescent="0.25">
      <c r="A20" s="251"/>
      <c r="B20" s="39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50"/>
      <c r="S20" s="252"/>
      <c r="T20" s="167"/>
      <c r="U20" s="176">
        <v>6</v>
      </c>
      <c r="V20" s="154">
        <v>368.5</v>
      </c>
      <c r="W20" s="154">
        <v>502.5</v>
      </c>
      <c r="X20" s="154">
        <v>50.25</v>
      </c>
      <c r="Y20" s="154">
        <v>150.75</v>
      </c>
      <c r="Z20" s="154">
        <v>50.25</v>
      </c>
      <c r="AA20" s="154">
        <v>33.5</v>
      </c>
      <c r="AB20" s="167"/>
      <c r="AC20" s="167"/>
      <c r="AD20" s="167"/>
      <c r="AE20" s="167"/>
      <c r="AF20" s="115"/>
    </row>
    <row r="21" spans="1:32" s="5" customFormat="1" ht="13.2" customHeight="1" x14ac:dyDescent="0.25">
      <c r="A21" s="251"/>
      <c r="B21" s="39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50"/>
      <c r="S21" s="252"/>
      <c r="T21" s="167"/>
      <c r="U21" s="176">
        <v>8</v>
      </c>
      <c r="V21" s="154">
        <v>434.5</v>
      </c>
      <c r="W21" s="154">
        <v>592.5</v>
      </c>
      <c r="X21" s="154">
        <v>59.25</v>
      </c>
      <c r="Y21" s="154">
        <v>177.75</v>
      </c>
      <c r="Z21" s="154">
        <v>59.25</v>
      </c>
      <c r="AA21" s="154">
        <v>39.5</v>
      </c>
      <c r="AB21" s="167"/>
      <c r="AC21" s="167"/>
      <c r="AD21" s="167"/>
      <c r="AE21" s="167"/>
      <c r="AF21" s="115"/>
    </row>
    <row r="22" spans="1:32" s="5" customFormat="1" ht="13.2" customHeight="1" x14ac:dyDescent="0.25">
      <c r="A22" s="253"/>
      <c r="B22" s="111" t="s">
        <v>154</v>
      </c>
      <c r="C22" s="38" t="str">
        <f>'T1'!$D$11</f>
        <v>PROJECÇÃO DE VÍDEO</v>
      </c>
      <c r="D22" s="39"/>
      <c r="E22" s="39"/>
      <c r="F22" s="39"/>
      <c r="G22" s="39"/>
      <c r="H22" s="39"/>
      <c r="I22" s="39"/>
      <c r="J22" s="40"/>
      <c r="K22" s="39"/>
      <c r="L22" s="39"/>
      <c r="M22" s="13" t="str">
        <f>'T1'!$C$21</f>
        <v>Quant.</v>
      </c>
      <c r="N22" s="39"/>
      <c r="O22" s="328" t="s">
        <v>8</v>
      </c>
      <c r="P22" s="328"/>
      <c r="Q22" s="53" t="str">
        <f>'T1'!$F$31</f>
        <v>Valor</v>
      </c>
      <c r="R22" s="39"/>
      <c r="S22" s="252"/>
      <c r="T22" s="167"/>
      <c r="U22" s="176">
        <v>9</v>
      </c>
      <c r="V22" s="154">
        <v>467.5</v>
      </c>
      <c r="W22" s="154">
        <v>637.5</v>
      </c>
      <c r="X22" s="154">
        <v>63.75</v>
      </c>
      <c r="Y22" s="154">
        <v>191.25</v>
      </c>
      <c r="Z22" s="154">
        <v>63.75</v>
      </c>
      <c r="AA22" s="154">
        <v>42.5</v>
      </c>
      <c r="AB22" s="167"/>
      <c r="AC22" s="167"/>
      <c r="AD22" s="167"/>
      <c r="AE22" s="167"/>
      <c r="AF22" s="115"/>
    </row>
    <row r="23" spans="1:32" s="5" customFormat="1" ht="13.2" customHeight="1" x14ac:dyDescent="0.25">
      <c r="A23" s="253"/>
      <c r="B23" s="39"/>
      <c r="C23" s="296" t="str">
        <f>'T1'!$F$1</f>
        <v>PACOTE 1</v>
      </c>
      <c r="D23" s="296"/>
      <c r="E23" s="39" t="str">
        <f>'T1'!$J$1</f>
        <v>Projector de vídeo 3000 Alsilumens</v>
      </c>
      <c r="F23" s="39"/>
      <c r="G23" s="95"/>
      <c r="H23" s="95"/>
      <c r="I23" s="39"/>
      <c r="J23" s="40"/>
      <c r="K23" s="39"/>
      <c r="L23" s="39"/>
      <c r="M23" s="39"/>
      <c r="N23" s="39"/>
      <c r="O23" s="39"/>
      <c r="P23" s="39"/>
      <c r="Q23" s="39"/>
      <c r="R23" s="39"/>
      <c r="S23" s="252"/>
      <c r="T23" s="167"/>
      <c r="U23" s="176">
        <v>10</v>
      </c>
      <c r="V23" s="154">
        <v>495</v>
      </c>
      <c r="W23" s="154">
        <v>675</v>
      </c>
      <c r="X23" s="154">
        <v>67.5</v>
      </c>
      <c r="Y23" s="154">
        <v>202.5</v>
      </c>
      <c r="Z23" s="154">
        <v>67.5</v>
      </c>
      <c r="AA23" s="154">
        <v>45</v>
      </c>
      <c r="AB23" s="167"/>
      <c r="AC23" s="167"/>
      <c r="AD23" s="167"/>
      <c r="AE23" s="167"/>
      <c r="AF23" s="115"/>
    </row>
    <row r="24" spans="1:32" s="5" customFormat="1" ht="13.2" customHeight="1" thickBot="1" x14ac:dyDescent="0.3">
      <c r="A24" s="253"/>
      <c r="B24" s="39"/>
      <c r="C24" s="112"/>
      <c r="D24" s="39"/>
      <c r="E24" s="39" t="str">
        <f>'T1'!$J$6</f>
        <v>Écran (2.40m X 1.80m)</v>
      </c>
      <c r="F24" s="39"/>
      <c r="G24" s="95"/>
      <c r="H24" s="39" t="str">
        <f>'T1'!$C$26</f>
        <v>Cabo VGA</v>
      </c>
      <c r="I24" s="39"/>
      <c r="J24" s="39"/>
      <c r="K24" s="39"/>
      <c r="L24" s="122" t="s">
        <v>13</v>
      </c>
      <c r="M24" s="130"/>
      <c r="N24" s="47" t="str">
        <f>'T1'!$F$26</f>
        <v>unid.</v>
      </c>
      <c r="O24" s="292">
        <f>Audiovisuais!$V$2</f>
        <v>165</v>
      </c>
      <c r="P24" s="292"/>
      <c r="Q24" s="49">
        <f>SUM(O24*M24)</f>
        <v>0</v>
      </c>
      <c r="R24" s="39"/>
      <c r="S24" s="252"/>
      <c r="T24" s="167"/>
      <c r="U24" s="17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15"/>
    </row>
    <row r="25" spans="1:32" s="5" customFormat="1" ht="13.2" customHeight="1" x14ac:dyDescent="0.25">
      <c r="A25" s="253"/>
      <c r="B25" s="39"/>
      <c r="C25" s="112"/>
      <c r="D25" s="39"/>
      <c r="E25" s="39"/>
      <c r="F25" s="39"/>
      <c r="G25" s="95"/>
      <c r="H25" s="39"/>
      <c r="I25" s="39"/>
      <c r="J25" s="39"/>
      <c r="K25" s="39"/>
      <c r="L25" s="122"/>
      <c r="M25" s="122"/>
      <c r="N25" s="122"/>
      <c r="O25" s="222"/>
      <c r="P25" s="222"/>
      <c r="Q25" s="49"/>
      <c r="R25" s="39"/>
      <c r="S25" s="252"/>
      <c r="T25" s="167"/>
      <c r="U25" s="178"/>
      <c r="V25" s="179" t="s">
        <v>2</v>
      </c>
      <c r="W25" s="180">
        <v>32</v>
      </c>
      <c r="X25" s="180">
        <v>40</v>
      </c>
      <c r="Y25" s="180">
        <v>55</v>
      </c>
      <c r="Z25" s="167"/>
      <c r="AA25" s="181"/>
      <c r="AB25" s="167"/>
      <c r="AC25" s="167"/>
      <c r="AD25" s="167"/>
      <c r="AE25" s="167"/>
      <c r="AF25" s="115"/>
    </row>
    <row r="26" spans="1:32" s="5" customFormat="1" ht="13.2" customHeight="1" thickBot="1" x14ac:dyDescent="0.3">
      <c r="A26" s="253"/>
      <c r="B26" s="39"/>
      <c r="C26" s="296" t="str">
        <f>'T1'!$F$6</f>
        <v>PACOTE 2</v>
      </c>
      <c r="D26" s="296"/>
      <c r="E26" s="39" t="str">
        <f>'T1'!$J$11</f>
        <v>Projector de vídeo 7000 Alsilumens</v>
      </c>
      <c r="F26" s="39"/>
      <c r="G26" s="39"/>
      <c r="H26" s="20"/>
      <c r="I26" s="39"/>
      <c r="J26" s="51"/>
      <c r="K26" s="39"/>
      <c r="L26" s="50"/>
      <c r="M26" s="39"/>
      <c r="N26" s="39"/>
      <c r="O26" s="224"/>
      <c r="P26" s="39"/>
      <c r="Q26" s="39"/>
      <c r="R26" s="39"/>
      <c r="S26" s="252"/>
      <c r="T26" s="167"/>
      <c r="U26" s="178"/>
      <c r="V26" s="167"/>
      <c r="W26" s="182">
        <f>Audiovisuais!$G$34</f>
        <v>0</v>
      </c>
      <c r="X26" s="182">
        <f>Audiovisuais!$G$36</f>
        <v>0</v>
      </c>
      <c r="Y26" s="182">
        <f>Audiovisuais!$G$38</f>
        <v>0</v>
      </c>
      <c r="Z26" s="167"/>
      <c r="AA26" s="283" t="str">
        <f>IF($L$1="Português",AA28,IF($L$1="English",AA30,IF($L$1="Español",AA32,IF($L$1="Français",AA34,))))</f>
        <v>PAREDE</v>
      </c>
      <c r="AB26" s="167"/>
      <c r="AC26" s="167"/>
      <c r="AD26" s="167"/>
      <c r="AE26" s="167"/>
      <c r="AF26" s="115"/>
    </row>
    <row r="27" spans="1:32" s="5" customFormat="1" ht="13.2" customHeight="1" thickTop="1" thickBot="1" x14ac:dyDescent="0.3">
      <c r="A27" s="253"/>
      <c r="B27" s="39"/>
      <c r="C27" s="112"/>
      <c r="D27" s="39"/>
      <c r="E27" s="39" t="str">
        <f>'T1'!$J$16</f>
        <v>Écran (3.00m X 2.30m)</v>
      </c>
      <c r="F27" s="39"/>
      <c r="G27" s="39"/>
      <c r="H27" s="39" t="str">
        <f>'T1'!$C$26</f>
        <v>Cabo VGA</v>
      </c>
      <c r="I27" s="39"/>
      <c r="J27" s="39"/>
      <c r="K27" s="39"/>
      <c r="L27" s="122" t="s">
        <v>22</v>
      </c>
      <c r="M27" s="130"/>
      <c r="N27" s="47" t="str">
        <f>'T1'!$F$26</f>
        <v>unid.</v>
      </c>
      <c r="O27" s="292">
        <f>Audiovisuais!$W$2</f>
        <v>770</v>
      </c>
      <c r="P27" s="292"/>
      <c r="Q27" s="49">
        <f>SUM(O27*M27)</f>
        <v>0</v>
      </c>
      <c r="R27" s="39"/>
      <c r="S27" s="252"/>
      <c r="T27" s="167"/>
      <c r="U27" s="178"/>
      <c r="V27" s="143"/>
      <c r="W27" s="184"/>
      <c r="X27" s="184"/>
      <c r="Y27" s="184"/>
      <c r="Z27" s="167"/>
      <c r="AA27" s="283" t="str">
        <f>IF($L$1="Português",AA29,IF($L$1="English",AA31,IF($L$1="Español",AA33,IF($L$1="Français",AA35,))))</f>
        <v>PÉ</v>
      </c>
      <c r="AB27" s="167"/>
      <c r="AC27" s="167"/>
      <c r="AD27" s="167"/>
      <c r="AE27" s="167"/>
      <c r="AF27" s="115"/>
    </row>
    <row r="28" spans="1:32" s="5" customFormat="1" ht="13.2" customHeight="1" x14ac:dyDescent="0.25">
      <c r="A28" s="253"/>
      <c r="B28" s="39"/>
      <c r="C28" s="112"/>
      <c r="D28" s="39"/>
      <c r="E28" s="39"/>
      <c r="F28" s="39"/>
      <c r="G28" s="39"/>
      <c r="H28" s="20"/>
      <c r="I28" s="39"/>
      <c r="J28" s="35"/>
      <c r="K28" s="39"/>
      <c r="L28" s="123"/>
      <c r="M28" s="47"/>
      <c r="N28" s="48"/>
      <c r="O28" s="224"/>
      <c r="P28" s="39"/>
      <c r="Q28" s="49"/>
      <c r="R28" s="39"/>
      <c r="S28" s="252"/>
      <c r="T28" s="167"/>
      <c r="U28" s="178"/>
      <c r="V28" s="284">
        <v>1</v>
      </c>
      <c r="W28" s="183">
        <f t="shared" ref="W28:W57" si="0">IF($G$34=0,0,V28)</f>
        <v>0</v>
      </c>
      <c r="X28" s="183">
        <f t="shared" ref="X28:X57" si="1">IF($G$36=0,0,V28)</f>
        <v>0</v>
      </c>
      <c r="Y28" s="183">
        <f t="shared" ref="Y28:Y57" si="2">IF($G$38=0,0,V28)</f>
        <v>0</v>
      </c>
      <c r="Z28" s="167"/>
      <c r="AA28" s="185" t="s">
        <v>5</v>
      </c>
      <c r="AB28" s="167"/>
      <c r="AC28" s="167"/>
      <c r="AD28" s="167"/>
      <c r="AE28" s="167"/>
      <c r="AF28" s="115"/>
    </row>
    <row r="29" spans="1:32" s="5" customFormat="1" ht="13.2" customHeight="1" thickBot="1" x14ac:dyDescent="0.3">
      <c r="A29" s="253"/>
      <c r="B29" s="39"/>
      <c r="C29" s="296" t="str">
        <f>'T1'!$F$36</f>
        <v>LEITORES</v>
      </c>
      <c r="D29" s="296"/>
      <c r="E29" s="39" t="str">
        <f>'T1'!$D$1</f>
        <v>Leitor de DVD</v>
      </c>
      <c r="F29" s="38"/>
      <c r="G29" s="39"/>
      <c r="H29" s="20"/>
      <c r="I29" s="39"/>
      <c r="J29" s="35"/>
      <c r="K29" s="39"/>
      <c r="L29" s="122" t="s">
        <v>6</v>
      </c>
      <c r="M29" s="130"/>
      <c r="N29" s="47" t="str">
        <f>'T1'!$F$26</f>
        <v>unid.</v>
      </c>
      <c r="O29" s="292">
        <f>Audiovisuais!$X$2</f>
        <v>33</v>
      </c>
      <c r="P29" s="292"/>
      <c r="Q29" s="49">
        <f>SUM(O29*M29)</f>
        <v>0</v>
      </c>
      <c r="R29" s="39"/>
      <c r="S29" s="252"/>
      <c r="T29" s="167"/>
      <c r="U29" s="178"/>
      <c r="V29" s="284">
        <v>2</v>
      </c>
      <c r="W29" s="183">
        <f t="shared" si="0"/>
        <v>0</v>
      </c>
      <c r="X29" s="183">
        <f t="shared" si="1"/>
        <v>0</v>
      </c>
      <c r="Y29" s="183">
        <f t="shared" si="2"/>
        <v>0</v>
      </c>
      <c r="Z29" s="167"/>
      <c r="AA29" s="285" t="s">
        <v>247</v>
      </c>
      <c r="AB29" s="167"/>
      <c r="AC29" s="167"/>
      <c r="AD29" s="167"/>
      <c r="AE29" s="167"/>
      <c r="AF29" s="115"/>
    </row>
    <row r="30" spans="1:32" s="5" customFormat="1" ht="13.2" customHeight="1" x14ac:dyDescent="0.25">
      <c r="A30" s="253"/>
      <c r="B30" s="39"/>
      <c r="C30" s="39"/>
      <c r="D30" s="39"/>
      <c r="E30" s="39"/>
      <c r="F30" s="39"/>
      <c r="G30" s="39"/>
      <c r="H30" s="20"/>
      <c r="I30" s="39"/>
      <c r="J30" s="39"/>
      <c r="K30" s="39"/>
      <c r="L30" s="50"/>
      <c r="M30" s="39"/>
      <c r="N30" s="39"/>
      <c r="O30" s="224"/>
      <c r="P30" s="39"/>
      <c r="Q30" s="39"/>
      <c r="R30" s="39"/>
      <c r="S30" s="252"/>
      <c r="T30" s="167"/>
      <c r="U30" s="178"/>
      <c r="V30" s="284">
        <v>3</v>
      </c>
      <c r="W30" s="183">
        <f t="shared" si="0"/>
        <v>0</v>
      </c>
      <c r="X30" s="183">
        <f t="shared" si="1"/>
        <v>0</v>
      </c>
      <c r="Y30" s="183">
        <f t="shared" si="2"/>
        <v>0</v>
      </c>
      <c r="Z30" s="167"/>
      <c r="AA30" s="186" t="s">
        <v>48</v>
      </c>
      <c r="AB30" s="167"/>
      <c r="AC30" s="167"/>
      <c r="AD30" s="167"/>
      <c r="AE30" s="167"/>
      <c r="AF30" s="115"/>
    </row>
    <row r="31" spans="1:32" s="5" customFormat="1" ht="13.2" customHeight="1" thickBot="1" x14ac:dyDescent="0.3">
      <c r="A31" s="253"/>
      <c r="B31" s="39"/>
      <c r="C31" s="39"/>
      <c r="D31" s="39"/>
      <c r="E31" s="39" t="str">
        <f>'T1'!$D$6</f>
        <v>Leitor de Bluray</v>
      </c>
      <c r="F31" s="39"/>
      <c r="G31" s="39"/>
      <c r="H31" s="20"/>
      <c r="I31" s="39"/>
      <c r="J31" s="39"/>
      <c r="K31" s="39"/>
      <c r="L31" s="122" t="s">
        <v>15</v>
      </c>
      <c r="M31" s="130"/>
      <c r="N31" s="47" t="str">
        <f>'T1'!$F$26</f>
        <v>unid.</v>
      </c>
      <c r="O31" s="292">
        <f>Audiovisuais!$Y$2</f>
        <v>55</v>
      </c>
      <c r="P31" s="292"/>
      <c r="Q31" s="49">
        <f>SUM(O31*M31)</f>
        <v>0</v>
      </c>
      <c r="R31" s="39"/>
      <c r="S31" s="252"/>
      <c r="T31" s="167"/>
      <c r="U31" s="178"/>
      <c r="V31" s="284">
        <v>4</v>
      </c>
      <c r="W31" s="183">
        <f t="shared" si="0"/>
        <v>0</v>
      </c>
      <c r="X31" s="183">
        <f t="shared" si="1"/>
        <v>0</v>
      </c>
      <c r="Y31" s="183">
        <f t="shared" si="2"/>
        <v>0</v>
      </c>
      <c r="Z31" s="167"/>
      <c r="AA31" s="186" t="s">
        <v>249</v>
      </c>
      <c r="AB31" s="167"/>
      <c r="AC31" s="167"/>
      <c r="AD31" s="167"/>
      <c r="AE31" s="167"/>
      <c r="AF31" s="115"/>
    </row>
    <row r="32" spans="1:32" s="5" customFormat="1" ht="13.2" customHeight="1" x14ac:dyDescent="0.25">
      <c r="A32" s="253"/>
      <c r="B32" s="39"/>
      <c r="C32" s="39"/>
      <c r="D32" s="39"/>
      <c r="E32" s="39"/>
      <c r="F32" s="39"/>
      <c r="G32" s="39"/>
      <c r="H32" s="20"/>
      <c r="I32" s="39"/>
      <c r="J32" s="39"/>
      <c r="K32" s="39"/>
      <c r="L32" s="122"/>
      <c r="M32" s="122"/>
      <c r="N32" s="122"/>
      <c r="O32" s="222"/>
      <c r="P32" s="222"/>
      <c r="Q32" s="49"/>
      <c r="R32" s="39"/>
      <c r="S32" s="252"/>
      <c r="T32" s="167"/>
      <c r="U32" s="178"/>
      <c r="V32" s="284">
        <v>5</v>
      </c>
      <c r="W32" s="183">
        <f t="shared" si="0"/>
        <v>0</v>
      </c>
      <c r="X32" s="183">
        <f t="shared" si="1"/>
        <v>0</v>
      </c>
      <c r="Y32" s="183">
        <f t="shared" si="2"/>
        <v>0</v>
      </c>
      <c r="Z32" s="167"/>
      <c r="AA32" s="185" t="s">
        <v>50</v>
      </c>
      <c r="AB32" s="167"/>
      <c r="AC32" s="167"/>
      <c r="AD32" s="167"/>
      <c r="AE32" s="167"/>
      <c r="AF32" s="115"/>
    </row>
    <row r="33" spans="1:32" s="5" customFormat="1" ht="13.2" customHeight="1" x14ac:dyDescent="0.25">
      <c r="A33" s="253"/>
      <c r="B33" s="39"/>
      <c r="C33" s="296" t="str">
        <f>'T1'!$F$16</f>
        <v>MONITORES</v>
      </c>
      <c r="D33" s="296"/>
      <c r="E33" s="39"/>
      <c r="F33" s="39"/>
      <c r="G33" s="326" t="str">
        <f>'T1'!$D$21</f>
        <v>Tipo de suporte</v>
      </c>
      <c r="H33" s="326"/>
      <c r="I33" s="20"/>
      <c r="J33" s="39"/>
      <c r="K33" s="39"/>
      <c r="L33" s="50"/>
      <c r="M33" s="39"/>
      <c r="N33" s="39"/>
      <c r="O33" s="224"/>
      <c r="P33" s="39"/>
      <c r="Q33" s="39"/>
      <c r="R33" s="39"/>
      <c r="S33" s="252"/>
      <c r="T33" s="167"/>
      <c r="U33" s="178"/>
      <c r="V33" s="284">
        <v>6</v>
      </c>
      <c r="W33" s="183">
        <f t="shared" si="0"/>
        <v>0</v>
      </c>
      <c r="X33" s="183">
        <f t="shared" si="1"/>
        <v>0</v>
      </c>
      <c r="Y33" s="183">
        <f t="shared" si="2"/>
        <v>0</v>
      </c>
      <c r="Z33" s="167"/>
      <c r="AA33" s="185" t="s">
        <v>49</v>
      </c>
      <c r="AB33" s="167"/>
      <c r="AC33" s="167"/>
      <c r="AD33" s="167"/>
      <c r="AE33" s="167"/>
      <c r="AF33" s="115"/>
    </row>
    <row r="34" spans="1:32" s="5" customFormat="1" ht="13.2" customHeight="1" thickBot="1" x14ac:dyDescent="0.3">
      <c r="A34" s="253"/>
      <c r="B34" s="39"/>
      <c r="C34" s="39"/>
      <c r="D34" s="39"/>
      <c r="E34" s="39" t="s">
        <v>17</v>
      </c>
      <c r="F34" s="39"/>
      <c r="G34" s="300"/>
      <c r="H34" s="301"/>
      <c r="I34" s="39"/>
      <c r="J34" s="39"/>
      <c r="K34" s="39"/>
      <c r="L34" s="122" t="s">
        <v>14</v>
      </c>
      <c r="M34" s="130"/>
      <c r="N34" s="47" t="str">
        <f>'T1'!$F$26</f>
        <v>unid.</v>
      </c>
      <c r="O34" s="292">
        <f>Audiovisuais!$Z$2</f>
        <v>110</v>
      </c>
      <c r="P34" s="292"/>
      <c r="Q34" s="49">
        <f>SUM(O34*M34)</f>
        <v>0</v>
      </c>
      <c r="R34" s="39"/>
      <c r="S34" s="252"/>
      <c r="T34" s="167"/>
      <c r="U34" s="178"/>
      <c r="V34" s="284">
        <v>7</v>
      </c>
      <c r="W34" s="183">
        <f t="shared" si="0"/>
        <v>0</v>
      </c>
      <c r="X34" s="183">
        <f t="shared" si="1"/>
        <v>0</v>
      </c>
      <c r="Y34" s="183">
        <f t="shared" si="2"/>
        <v>0</v>
      </c>
      <c r="Z34" s="167"/>
      <c r="AA34" s="286" t="s">
        <v>133</v>
      </c>
      <c r="AB34" s="167"/>
      <c r="AC34" s="167"/>
      <c r="AD34" s="167"/>
      <c r="AE34" s="167"/>
      <c r="AF34" s="115"/>
    </row>
    <row r="35" spans="1:32" s="5" customFormat="1" ht="13.2" customHeight="1" x14ac:dyDescent="0.25">
      <c r="A35" s="251"/>
      <c r="B35" s="50"/>
      <c r="C35" s="50"/>
      <c r="D35" s="52"/>
      <c r="E35" s="52"/>
      <c r="F35" s="54"/>
      <c r="G35" s="52"/>
      <c r="H35" s="52"/>
      <c r="I35" s="50"/>
      <c r="J35" s="50"/>
      <c r="K35" s="50"/>
      <c r="L35" s="302">
        <f>IF($M$34&gt;0,0,IF($G$34&gt;0,$AC$11,))</f>
        <v>0</v>
      </c>
      <c r="M35" s="302"/>
      <c r="N35" s="302"/>
      <c r="O35" s="225"/>
      <c r="P35" s="50"/>
      <c r="Q35" s="49"/>
      <c r="R35" s="50"/>
      <c r="S35" s="252"/>
      <c r="T35" s="167"/>
      <c r="U35" s="178"/>
      <c r="V35" s="284">
        <v>8</v>
      </c>
      <c r="W35" s="183">
        <f t="shared" si="0"/>
        <v>0</v>
      </c>
      <c r="X35" s="183">
        <f t="shared" si="1"/>
        <v>0</v>
      </c>
      <c r="Y35" s="183">
        <f t="shared" si="2"/>
        <v>0</v>
      </c>
      <c r="Z35" s="167"/>
      <c r="AA35" s="287" t="s">
        <v>248</v>
      </c>
      <c r="AB35" s="167"/>
      <c r="AC35" s="167"/>
      <c r="AD35" s="167"/>
      <c r="AE35" s="167"/>
      <c r="AF35" s="115"/>
    </row>
    <row r="36" spans="1:32" s="5" customFormat="1" ht="13.2" customHeight="1" thickBot="1" x14ac:dyDescent="0.3">
      <c r="A36" s="253"/>
      <c r="B36" s="39"/>
      <c r="C36" s="39"/>
      <c r="D36" s="39"/>
      <c r="E36" s="39" t="s">
        <v>18</v>
      </c>
      <c r="F36" s="39"/>
      <c r="G36" s="300"/>
      <c r="H36" s="301"/>
      <c r="I36" s="39"/>
      <c r="J36" s="39"/>
      <c r="K36" s="39"/>
      <c r="L36" s="122" t="s">
        <v>16</v>
      </c>
      <c r="M36" s="130"/>
      <c r="N36" s="47" t="str">
        <f>'T1'!$F$26</f>
        <v>unid.</v>
      </c>
      <c r="O36" s="292">
        <f>Audiovisuais!$AA$2</f>
        <v>187</v>
      </c>
      <c r="P36" s="292"/>
      <c r="Q36" s="49">
        <f>SUM(O36*M36)</f>
        <v>0</v>
      </c>
      <c r="R36" s="39"/>
      <c r="S36" s="252"/>
      <c r="T36" s="167"/>
      <c r="U36" s="178"/>
      <c r="V36" s="284">
        <v>9</v>
      </c>
      <c r="W36" s="183">
        <f t="shared" si="0"/>
        <v>0</v>
      </c>
      <c r="X36" s="183">
        <f t="shared" si="1"/>
        <v>0</v>
      </c>
      <c r="Y36" s="183">
        <f t="shared" si="2"/>
        <v>0</v>
      </c>
      <c r="Z36" s="167"/>
      <c r="AA36" s="167"/>
      <c r="AB36" s="167"/>
      <c r="AC36" s="167"/>
      <c r="AD36" s="167"/>
      <c r="AE36" s="167"/>
      <c r="AF36" s="115"/>
    </row>
    <row r="37" spans="1:32" s="5" customFormat="1" ht="13.2" customHeight="1" x14ac:dyDescent="0.25">
      <c r="A37" s="253"/>
      <c r="B37" s="39"/>
      <c r="C37" s="39"/>
      <c r="D37" s="39"/>
      <c r="E37" s="39"/>
      <c r="F37" s="39"/>
      <c r="G37" s="39"/>
      <c r="H37" s="20"/>
      <c r="I37" s="39"/>
      <c r="J37" s="39"/>
      <c r="K37" s="39"/>
      <c r="L37" s="302">
        <f>IF($M$36&gt;0,0,IF($G$36&gt;0,$AC$11,))</f>
        <v>0</v>
      </c>
      <c r="M37" s="302"/>
      <c r="N37" s="302"/>
      <c r="O37" s="222"/>
      <c r="P37" s="39"/>
      <c r="Q37" s="49"/>
      <c r="R37" s="39"/>
      <c r="S37" s="252"/>
      <c r="T37" s="167"/>
      <c r="U37" s="178"/>
      <c r="V37" s="284">
        <v>10</v>
      </c>
      <c r="W37" s="183">
        <f t="shared" si="0"/>
        <v>0</v>
      </c>
      <c r="X37" s="183">
        <f t="shared" si="1"/>
        <v>0</v>
      </c>
      <c r="Y37" s="183">
        <f t="shared" si="2"/>
        <v>0</v>
      </c>
      <c r="Z37" s="167"/>
      <c r="AA37" s="167"/>
      <c r="AB37" s="167"/>
      <c r="AC37" s="167"/>
      <c r="AD37" s="167"/>
      <c r="AE37" s="167"/>
      <c r="AF37" s="115"/>
    </row>
    <row r="38" spans="1:32" s="5" customFormat="1" ht="13.2" customHeight="1" thickBot="1" x14ac:dyDescent="0.3">
      <c r="A38" s="253"/>
      <c r="B38" s="39"/>
      <c r="C38" s="39"/>
      <c r="D38" s="39"/>
      <c r="E38" s="39" t="s">
        <v>19</v>
      </c>
      <c r="F38" s="39"/>
      <c r="G38" s="300"/>
      <c r="H38" s="301"/>
      <c r="I38" s="39"/>
      <c r="J38" s="39"/>
      <c r="K38" s="39"/>
      <c r="L38" s="122">
        <v>409103</v>
      </c>
      <c r="M38" s="130"/>
      <c r="N38" s="47" t="str">
        <f>'T1'!$F$26</f>
        <v>unid.</v>
      </c>
      <c r="O38" s="292">
        <f>Audiovisuais!$AB$2</f>
        <v>352</v>
      </c>
      <c r="P38" s="292"/>
      <c r="Q38" s="49">
        <f>SUM(O38*M38)</f>
        <v>0</v>
      </c>
      <c r="R38" s="39"/>
      <c r="S38" s="252"/>
      <c r="T38" s="167"/>
      <c r="U38" s="178"/>
      <c r="V38" s="284">
        <v>11</v>
      </c>
      <c r="W38" s="183">
        <f t="shared" si="0"/>
        <v>0</v>
      </c>
      <c r="X38" s="183">
        <f t="shared" si="1"/>
        <v>0</v>
      </c>
      <c r="Y38" s="183">
        <f t="shared" si="2"/>
        <v>0</v>
      </c>
      <c r="Z38" s="167"/>
      <c r="AA38" s="167"/>
      <c r="AB38" s="167"/>
      <c r="AC38" s="167"/>
      <c r="AD38" s="167"/>
      <c r="AE38" s="167"/>
      <c r="AF38" s="115"/>
    </row>
    <row r="39" spans="1:32" s="5" customFormat="1" ht="13.2" customHeight="1" x14ac:dyDescent="0.25">
      <c r="A39" s="253"/>
      <c r="B39" s="39"/>
      <c r="C39" s="39"/>
      <c r="D39" s="39"/>
      <c r="E39" s="39"/>
      <c r="F39" s="39"/>
      <c r="G39" s="194"/>
      <c r="H39" s="194"/>
      <c r="I39" s="39"/>
      <c r="J39" s="39"/>
      <c r="K39" s="39"/>
      <c r="L39" s="302">
        <f>IF($M$38&gt;0,0,IF($G$38&gt;0,$AC$11,))</f>
        <v>0</v>
      </c>
      <c r="M39" s="302"/>
      <c r="N39" s="302"/>
      <c r="O39" s="222"/>
      <c r="P39" s="222"/>
      <c r="Q39" s="49"/>
      <c r="R39" s="39"/>
      <c r="S39" s="252"/>
      <c r="T39" s="167"/>
      <c r="U39" s="178"/>
      <c r="V39" s="284">
        <v>12</v>
      </c>
      <c r="W39" s="183">
        <f t="shared" si="0"/>
        <v>0</v>
      </c>
      <c r="X39" s="183">
        <f t="shared" si="1"/>
        <v>0</v>
      </c>
      <c r="Y39" s="183">
        <f t="shared" si="2"/>
        <v>0</v>
      </c>
      <c r="Z39" s="167"/>
      <c r="AA39" s="167"/>
      <c r="AB39" s="167"/>
      <c r="AC39" s="167"/>
      <c r="AD39" s="167"/>
      <c r="AE39" s="167"/>
      <c r="AF39" s="115"/>
    </row>
    <row r="40" spans="1:32" s="5" customFormat="1" ht="13.2" customHeight="1" x14ac:dyDescent="0.25">
      <c r="A40" s="253"/>
      <c r="B40" s="39"/>
      <c r="C40" s="39"/>
      <c r="D40" s="39"/>
      <c r="E40" s="39"/>
      <c r="F40" s="39"/>
      <c r="G40" s="194"/>
      <c r="H40" s="194"/>
      <c r="I40" s="39"/>
      <c r="J40" s="39"/>
      <c r="K40" s="39"/>
      <c r="L40" s="122"/>
      <c r="M40" s="193"/>
      <c r="N40" s="47"/>
      <c r="O40" s="222"/>
      <c r="P40" s="222"/>
      <c r="Q40" s="49"/>
      <c r="R40" s="39"/>
      <c r="S40" s="252"/>
      <c r="T40" s="167"/>
      <c r="U40" s="178"/>
      <c r="V40" s="284">
        <v>13</v>
      </c>
      <c r="W40" s="183">
        <f t="shared" si="0"/>
        <v>0</v>
      </c>
      <c r="X40" s="183">
        <f t="shared" si="1"/>
        <v>0</v>
      </c>
      <c r="Y40" s="183">
        <f t="shared" si="2"/>
        <v>0</v>
      </c>
      <c r="Z40" s="167"/>
      <c r="AA40" s="167"/>
      <c r="AB40" s="167"/>
      <c r="AC40" s="167"/>
      <c r="AD40" s="167"/>
      <c r="AE40" s="167"/>
      <c r="AF40" s="115"/>
    </row>
    <row r="41" spans="1:32" s="5" customFormat="1" ht="13.2" customHeight="1" x14ac:dyDescent="0.2">
      <c r="A41" s="253"/>
      <c r="B41" s="111" t="s">
        <v>154</v>
      </c>
      <c r="C41" s="38" t="str">
        <f>'T1'!$D$16</f>
        <v>SONORIZAÇÃO</v>
      </c>
      <c r="D41" s="39"/>
      <c r="E41" s="39"/>
      <c r="F41" s="39"/>
      <c r="G41" s="39"/>
      <c r="H41" s="20"/>
      <c r="I41" s="39"/>
      <c r="J41" s="35"/>
      <c r="K41" s="39"/>
      <c r="L41" s="20"/>
      <c r="M41" s="47"/>
      <c r="N41" s="48"/>
      <c r="O41" s="39"/>
      <c r="P41" s="39"/>
      <c r="Q41" s="49"/>
      <c r="R41" s="39"/>
      <c r="S41" s="252"/>
      <c r="T41" s="167"/>
      <c r="U41" s="178"/>
      <c r="V41" s="284">
        <v>14</v>
      </c>
      <c r="W41" s="183">
        <f t="shared" si="0"/>
        <v>0</v>
      </c>
      <c r="X41" s="183">
        <f t="shared" si="1"/>
        <v>0</v>
      </c>
      <c r="Y41" s="183">
        <f t="shared" si="2"/>
        <v>0</v>
      </c>
      <c r="Z41" s="167"/>
      <c r="AA41" s="167"/>
      <c r="AB41" s="167"/>
      <c r="AC41" s="167"/>
      <c r="AD41" s="167"/>
      <c r="AE41" s="167"/>
      <c r="AF41" s="115"/>
    </row>
    <row r="42" spans="1:32" s="5" customFormat="1" ht="13.2" customHeight="1" thickBot="1" x14ac:dyDescent="0.3">
      <c r="A42" s="253"/>
      <c r="B42" s="39"/>
      <c r="C42" s="296" t="str">
        <f>'T1'!$A$37</f>
        <v>SOM BASE</v>
      </c>
      <c r="D42" s="296"/>
      <c r="E42" s="294" t="str">
        <f>'T2'!$A$23</f>
        <v>Kit de som com 2 colunas, Amplificador, Mesa de Áudio e Emissor de Mão</v>
      </c>
      <c r="F42" s="294"/>
      <c r="G42" s="294"/>
      <c r="H42" s="294"/>
      <c r="I42" s="294"/>
      <c r="J42" s="294"/>
      <c r="K42" s="39"/>
      <c r="L42" s="122" t="s">
        <v>24</v>
      </c>
      <c r="M42" s="130"/>
      <c r="N42" s="47" t="str">
        <f>'T1'!$F$26</f>
        <v>unid.</v>
      </c>
      <c r="O42" s="292">
        <f>Audiovisuais!$V$15</f>
        <v>187</v>
      </c>
      <c r="P42" s="292"/>
      <c r="Q42" s="49">
        <f>SUM(O42*M42)</f>
        <v>0</v>
      </c>
      <c r="R42" s="39"/>
      <c r="S42" s="252"/>
      <c r="T42" s="167"/>
      <c r="U42" s="178"/>
      <c r="V42" s="284">
        <v>15</v>
      </c>
      <c r="W42" s="183">
        <f t="shared" si="0"/>
        <v>0</v>
      </c>
      <c r="X42" s="183">
        <f t="shared" si="1"/>
        <v>0</v>
      </c>
      <c r="Y42" s="183">
        <f t="shared" si="2"/>
        <v>0</v>
      </c>
      <c r="Z42" s="167"/>
      <c r="AA42" s="167"/>
      <c r="AB42" s="167"/>
      <c r="AC42" s="167"/>
      <c r="AD42" s="167"/>
      <c r="AE42" s="167"/>
      <c r="AF42" s="115"/>
    </row>
    <row r="43" spans="1:32" s="5" customFormat="1" ht="13.2" customHeight="1" x14ac:dyDescent="0.25">
      <c r="A43" s="253"/>
      <c r="B43" s="39"/>
      <c r="C43" s="39"/>
      <c r="D43" s="39"/>
      <c r="E43" s="294"/>
      <c r="F43" s="294"/>
      <c r="G43" s="294"/>
      <c r="H43" s="294"/>
      <c r="I43" s="294"/>
      <c r="J43" s="294"/>
      <c r="K43" s="39"/>
      <c r="L43" s="35"/>
      <c r="M43" s="20"/>
      <c r="N43" s="20"/>
      <c r="O43" s="48"/>
      <c r="P43" s="39"/>
      <c r="Q43" s="39"/>
      <c r="R43" s="39"/>
      <c r="S43" s="252"/>
      <c r="T43" s="167"/>
      <c r="U43" s="178"/>
      <c r="V43" s="284">
        <v>16</v>
      </c>
      <c r="W43" s="183">
        <f t="shared" si="0"/>
        <v>0</v>
      </c>
      <c r="X43" s="183">
        <f t="shared" si="1"/>
        <v>0</v>
      </c>
      <c r="Y43" s="183">
        <f t="shared" si="2"/>
        <v>0</v>
      </c>
      <c r="Z43" s="167"/>
      <c r="AA43" s="167"/>
      <c r="AB43" s="167"/>
      <c r="AC43" s="167"/>
      <c r="AD43" s="167"/>
      <c r="AE43" s="167"/>
      <c r="AF43" s="115"/>
    </row>
    <row r="44" spans="1:32" s="5" customFormat="1" ht="13.2" customHeight="1" x14ac:dyDescent="0.25">
      <c r="A44" s="253"/>
      <c r="B44" s="39"/>
      <c r="C44" s="39"/>
      <c r="D44" s="39"/>
      <c r="E44" s="221"/>
      <c r="F44" s="221"/>
      <c r="G44" s="221"/>
      <c r="H44" s="221"/>
      <c r="I44" s="221"/>
      <c r="J44" s="221"/>
      <c r="K44" s="39"/>
      <c r="L44" s="35"/>
      <c r="M44" s="20"/>
      <c r="N44" s="20"/>
      <c r="O44" s="48"/>
      <c r="P44" s="39"/>
      <c r="Q44" s="39"/>
      <c r="R44" s="39"/>
      <c r="S44" s="252"/>
      <c r="T44" s="167"/>
      <c r="U44" s="178"/>
      <c r="V44" s="284">
        <v>17</v>
      </c>
      <c r="W44" s="183">
        <f t="shared" si="0"/>
        <v>0</v>
      </c>
      <c r="X44" s="183">
        <f t="shared" si="1"/>
        <v>0</v>
      </c>
      <c r="Y44" s="183">
        <f t="shared" si="2"/>
        <v>0</v>
      </c>
      <c r="Z44" s="167"/>
      <c r="AA44" s="167"/>
      <c r="AB44" s="167"/>
      <c r="AC44" s="167"/>
      <c r="AD44" s="167"/>
      <c r="AE44" s="167"/>
      <c r="AF44" s="115"/>
    </row>
    <row r="45" spans="1:32" s="5" customFormat="1" ht="13.2" customHeight="1" thickBot="1" x14ac:dyDescent="0.3">
      <c r="A45" s="253"/>
      <c r="B45" s="39"/>
      <c r="C45" s="39"/>
      <c r="D45" s="39"/>
      <c r="E45" s="293" t="str">
        <f>'T2'!$A$28</f>
        <v>Kit de som com 4 colunas, Amplificador, Mesa de Áudio e Emissor de Mão</v>
      </c>
      <c r="F45" s="293"/>
      <c r="G45" s="293"/>
      <c r="H45" s="293"/>
      <c r="I45" s="293"/>
      <c r="J45" s="293"/>
      <c r="K45" s="39"/>
      <c r="L45" s="122" t="s">
        <v>25</v>
      </c>
      <c r="M45" s="130"/>
      <c r="N45" s="47" t="str">
        <f>'T1'!$F$26</f>
        <v>unid.</v>
      </c>
      <c r="O45" s="292">
        <f>Audiovisuais!$W$15</f>
        <v>255</v>
      </c>
      <c r="P45" s="292"/>
      <c r="Q45" s="49">
        <f>SUM(O45*M45)</f>
        <v>0</v>
      </c>
      <c r="R45" s="39"/>
      <c r="S45" s="252"/>
      <c r="T45" s="167"/>
      <c r="U45" s="178"/>
      <c r="V45" s="284">
        <v>18</v>
      </c>
      <c r="W45" s="183">
        <f t="shared" si="0"/>
        <v>0</v>
      </c>
      <c r="X45" s="183">
        <f t="shared" si="1"/>
        <v>0</v>
      </c>
      <c r="Y45" s="183">
        <f t="shared" si="2"/>
        <v>0</v>
      </c>
      <c r="Z45" s="167"/>
      <c r="AA45" s="167"/>
      <c r="AB45" s="167"/>
      <c r="AC45" s="167"/>
      <c r="AD45" s="167"/>
      <c r="AE45" s="167"/>
      <c r="AF45" s="115"/>
    </row>
    <row r="46" spans="1:32" s="5" customFormat="1" ht="13.2" customHeight="1" x14ac:dyDescent="0.25">
      <c r="A46" s="253"/>
      <c r="B46" s="39"/>
      <c r="C46" s="39"/>
      <c r="D46" s="39"/>
      <c r="E46" s="293"/>
      <c r="F46" s="293"/>
      <c r="G46" s="293"/>
      <c r="H46" s="293"/>
      <c r="I46" s="293"/>
      <c r="J46" s="293"/>
      <c r="K46" s="39"/>
      <c r="L46" s="20"/>
      <c r="M46" s="20"/>
      <c r="N46" s="39"/>
      <c r="O46" s="48"/>
      <c r="P46" s="39"/>
      <c r="Q46" s="49"/>
      <c r="R46" s="39"/>
      <c r="S46" s="252"/>
      <c r="T46" s="167"/>
      <c r="U46" s="178"/>
      <c r="V46" s="284">
        <v>19</v>
      </c>
      <c r="W46" s="183">
        <f t="shared" si="0"/>
        <v>0</v>
      </c>
      <c r="X46" s="183">
        <f t="shared" si="1"/>
        <v>0</v>
      </c>
      <c r="Y46" s="183">
        <f t="shared" si="2"/>
        <v>0</v>
      </c>
      <c r="Z46" s="167"/>
      <c r="AA46" s="167"/>
      <c r="AB46" s="167"/>
      <c r="AC46" s="167"/>
      <c r="AD46" s="167"/>
      <c r="AE46" s="167"/>
      <c r="AF46" s="115"/>
    </row>
    <row r="47" spans="1:32" s="75" customFormat="1" ht="13.2" customHeight="1" x14ac:dyDescent="0.2">
      <c r="A47" s="253"/>
      <c r="B47" s="39"/>
      <c r="C47" s="39"/>
      <c r="D47" s="39"/>
      <c r="E47" s="221"/>
      <c r="F47" s="221"/>
      <c r="G47" s="221"/>
      <c r="H47" s="221"/>
      <c r="I47" s="221"/>
      <c r="J47" s="221"/>
      <c r="K47" s="39"/>
      <c r="L47" s="20"/>
      <c r="M47" s="20"/>
      <c r="N47" s="39"/>
      <c r="O47" s="48"/>
      <c r="P47" s="39"/>
      <c r="Q47" s="49"/>
      <c r="R47" s="39"/>
      <c r="S47" s="252"/>
      <c r="T47" s="152"/>
      <c r="U47" s="178"/>
      <c r="V47" s="284">
        <v>20</v>
      </c>
      <c r="W47" s="183">
        <f t="shared" si="0"/>
        <v>0</v>
      </c>
      <c r="X47" s="183">
        <f t="shared" si="1"/>
        <v>0</v>
      </c>
      <c r="Y47" s="183">
        <f t="shared" si="2"/>
        <v>0</v>
      </c>
      <c r="Z47" s="167"/>
      <c r="AA47" s="167"/>
      <c r="AB47" s="167"/>
      <c r="AC47" s="167"/>
      <c r="AD47" s="167"/>
      <c r="AE47" s="167"/>
      <c r="AF47" s="23"/>
    </row>
    <row r="48" spans="1:32" s="75" customFormat="1" ht="13.2" customHeight="1" thickBot="1" x14ac:dyDescent="0.25">
      <c r="A48" s="253"/>
      <c r="B48" s="39"/>
      <c r="C48" s="296" t="str">
        <f>'T1'!$D$26</f>
        <v>MICROFONES</v>
      </c>
      <c r="D48" s="296"/>
      <c r="E48" s="39" t="str">
        <f>'T1'!$J$21</f>
        <v>Microfone com fio (Mesa, Tripé ou Púlpito)</v>
      </c>
      <c r="F48" s="39"/>
      <c r="G48" s="39"/>
      <c r="H48" s="20"/>
      <c r="I48" s="39"/>
      <c r="J48" s="39"/>
      <c r="K48" s="39"/>
      <c r="L48" s="122" t="s">
        <v>98</v>
      </c>
      <c r="M48" s="130"/>
      <c r="N48" s="47" t="str">
        <f>'T1'!$F$26</f>
        <v>unid.</v>
      </c>
      <c r="O48" s="292">
        <f>Audiovisuais!$X$15</f>
        <v>25.5</v>
      </c>
      <c r="P48" s="292"/>
      <c r="Q48" s="49">
        <f>SUM(O48*M48)</f>
        <v>0</v>
      </c>
      <c r="R48" s="39"/>
      <c r="S48" s="252"/>
      <c r="T48" s="152"/>
      <c r="U48" s="178"/>
      <c r="V48" s="284">
        <v>21</v>
      </c>
      <c r="W48" s="183">
        <f t="shared" si="0"/>
        <v>0</v>
      </c>
      <c r="X48" s="183">
        <f t="shared" si="1"/>
        <v>0</v>
      </c>
      <c r="Y48" s="183">
        <f t="shared" si="2"/>
        <v>0</v>
      </c>
      <c r="Z48" s="167"/>
      <c r="AA48" s="167"/>
      <c r="AB48" s="167"/>
      <c r="AC48" s="167"/>
      <c r="AD48" s="167"/>
      <c r="AE48" s="167"/>
      <c r="AF48" s="23"/>
    </row>
    <row r="49" spans="1:32" s="22" customFormat="1" ht="13.2" customHeight="1" x14ac:dyDescent="0.2">
      <c r="A49" s="253"/>
      <c r="B49" s="39"/>
      <c r="C49" s="39"/>
      <c r="D49" s="8"/>
      <c r="E49" s="38"/>
      <c r="F49" s="39"/>
      <c r="G49" s="39"/>
      <c r="H49" s="20"/>
      <c r="I49" s="39"/>
      <c r="J49" s="39"/>
      <c r="K49" s="39"/>
      <c r="L49" s="35"/>
      <c r="M49" s="20"/>
      <c r="N49" s="20"/>
      <c r="O49" s="48"/>
      <c r="P49" s="39"/>
      <c r="Q49" s="49"/>
      <c r="R49" s="39"/>
      <c r="S49" s="252"/>
      <c r="T49" s="187"/>
      <c r="U49" s="178"/>
      <c r="V49" s="284">
        <v>22</v>
      </c>
      <c r="W49" s="183">
        <f t="shared" si="0"/>
        <v>0</v>
      </c>
      <c r="X49" s="183">
        <f t="shared" si="1"/>
        <v>0</v>
      </c>
      <c r="Y49" s="183">
        <f t="shared" si="2"/>
        <v>0</v>
      </c>
      <c r="Z49" s="167"/>
      <c r="AA49" s="167"/>
      <c r="AB49" s="167"/>
      <c r="AC49" s="167"/>
      <c r="AD49" s="152"/>
      <c r="AE49" s="152"/>
      <c r="AF49" s="117"/>
    </row>
    <row r="50" spans="1:32" s="22" customFormat="1" ht="13.2" customHeight="1" thickBot="1" x14ac:dyDescent="0.25">
      <c r="A50" s="253"/>
      <c r="B50" s="39"/>
      <c r="C50" s="39"/>
      <c r="D50" s="8"/>
      <c r="E50" s="39" t="str">
        <f>'T1'!$J$26</f>
        <v>Microfone sem fio (Tripé ou Lapela)</v>
      </c>
      <c r="F50" s="39"/>
      <c r="G50" s="39"/>
      <c r="H50" s="20"/>
      <c r="I50" s="39"/>
      <c r="J50" s="39"/>
      <c r="K50" s="39"/>
      <c r="L50" s="122" t="s">
        <v>99</v>
      </c>
      <c r="M50" s="130"/>
      <c r="N50" s="47" t="str">
        <f>'T1'!$F$26</f>
        <v>unid.</v>
      </c>
      <c r="O50" s="292">
        <f>Audiovisuais!$Y$15</f>
        <v>76.5</v>
      </c>
      <c r="P50" s="292"/>
      <c r="Q50" s="49">
        <f>SUM(O50*M50)</f>
        <v>0</v>
      </c>
      <c r="R50" s="39"/>
      <c r="S50" s="252"/>
      <c r="T50" s="187"/>
      <c r="U50" s="178"/>
      <c r="V50" s="284">
        <v>23</v>
      </c>
      <c r="W50" s="183">
        <f t="shared" si="0"/>
        <v>0</v>
      </c>
      <c r="X50" s="183">
        <f t="shared" si="1"/>
        <v>0</v>
      </c>
      <c r="Y50" s="183">
        <f t="shared" si="2"/>
        <v>0</v>
      </c>
      <c r="Z50" s="167"/>
      <c r="AA50" s="167"/>
      <c r="AB50" s="167"/>
      <c r="AC50" s="167"/>
      <c r="AD50" s="152"/>
      <c r="AE50" s="152"/>
      <c r="AF50" s="117"/>
    </row>
    <row r="51" spans="1:32" s="23" customFormat="1" ht="13.2" customHeight="1" x14ac:dyDescent="0.2">
      <c r="A51" s="253"/>
      <c r="B51" s="39"/>
      <c r="C51" s="39"/>
      <c r="D51" s="39"/>
      <c r="E51" s="39"/>
      <c r="F51" s="39"/>
      <c r="G51" s="39"/>
      <c r="H51" s="20"/>
      <c r="I51" s="39"/>
      <c r="J51" s="39"/>
      <c r="K51" s="39"/>
      <c r="L51" s="35"/>
      <c r="M51" s="35"/>
      <c r="N51" s="35"/>
      <c r="O51" s="35"/>
      <c r="P51" s="39"/>
      <c r="Q51" s="35"/>
      <c r="R51" s="39"/>
      <c r="S51" s="252"/>
      <c r="T51" s="152"/>
      <c r="U51" s="178"/>
      <c r="V51" s="284">
        <v>24</v>
      </c>
      <c r="W51" s="183">
        <f t="shared" si="0"/>
        <v>0</v>
      </c>
      <c r="X51" s="183">
        <f t="shared" si="1"/>
        <v>0</v>
      </c>
      <c r="Y51" s="183">
        <f t="shared" si="2"/>
        <v>0</v>
      </c>
      <c r="Z51" s="167"/>
      <c r="AA51" s="167"/>
      <c r="AB51" s="167"/>
      <c r="AC51" s="167"/>
      <c r="AD51" s="187"/>
      <c r="AE51" s="187"/>
    </row>
    <row r="52" spans="1:32" s="28" customFormat="1" ht="13.2" customHeight="1" thickBot="1" x14ac:dyDescent="0.25">
      <c r="A52" s="253"/>
      <c r="B52" s="39"/>
      <c r="C52" s="296" t="str">
        <f>'T1'!$F$36</f>
        <v>LEITORES</v>
      </c>
      <c r="D52" s="296"/>
      <c r="E52" s="39" t="str">
        <f>'T1'!$D$31</f>
        <v>Leitor de CD Simples</v>
      </c>
      <c r="F52" s="39"/>
      <c r="G52" s="39"/>
      <c r="H52" s="20"/>
      <c r="I52" s="39"/>
      <c r="J52" s="39"/>
      <c r="K52" s="39"/>
      <c r="L52" s="122" t="s">
        <v>100</v>
      </c>
      <c r="M52" s="130"/>
      <c r="N52" s="47" t="str">
        <f>'T1'!$F$26</f>
        <v>unid.</v>
      </c>
      <c r="O52" s="292">
        <f>Audiovisuais!$Z$15</f>
        <v>25.5</v>
      </c>
      <c r="P52" s="292"/>
      <c r="Q52" s="49">
        <f>SUM(O52*M52)</f>
        <v>0</v>
      </c>
      <c r="R52" s="39"/>
      <c r="S52" s="252"/>
      <c r="T52" s="164"/>
      <c r="U52" s="178"/>
      <c r="V52" s="284">
        <v>25</v>
      </c>
      <c r="W52" s="183">
        <f t="shared" si="0"/>
        <v>0</v>
      </c>
      <c r="X52" s="183">
        <f t="shared" si="1"/>
        <v>0</v>
      </c>
      <c r="Y52" s="183">
        <f t="shared" si="2"/>
        <v>0</v>
      </c>
      <c r="Z52" s="167"/>
      <c r="AA52" s="167"/>
      <c r="AB52" s="167"/>
      <c r="AC52" s="167"/>
      <c r="AD52" s="187"/>
      <c r="AE52" s="187"/>
    </row>
    <row r="53" spans="1:32" s="86" customFormat="1" ht="13.2" customHeight="1" x14ac:dyDescent="0.2">
      <c r="A53" s="253"/>
      <c r="B53" s="39"/>
      <c r="C53" s="39"/>
      <c r="D53" s="39"/>
      <c r="E53" s="39"/>
      <c r="F53" s="39"/>
      <c r="G53" s="39"/>
      <c r="H53" s="20"/>
      <c r="I53" s="39"/>
      <c r="J53" s="39"/>
      <c r="K53" s="39"/>
      <c r="L53" s="35"/>
      <c r="M53" s="35"/>
      <c r="N53" s="35"/>
      <c r="O53" s="35"/>
      <c r="P53" s="39"/>
      <c r="Q53" s="49"/>
      <c r="R53" s="39"/>
      <c r="S53" s="252"/>
      <c r="T53" s="188"/>
      <c r="U53" s="178"/>
      <c r="V53" s="284">
        <v>26</v>
      </c>
      <c r="W53" s="183">
        <f t="shared" si="0"/>
        <v>0</v>
      </c>
      <c r="X53" s="183">
        <f t="shared" si="1"/>
        <v>0</v>
      </c>
      <c r="Y53" s="183">
        <f t="shared" si="2"/>
        <v>0</v>
      </c>
      <c r="Z53" s="167"/>
      <c r="AA53" s="167"/>
      <c r="AB53" s="167"/>
      <c r="AC53" s="167"/>
      <c r="AD53" s="152"/>
      <c r="AE53" s="152"/>
    </row>
    <row r="54" spans="1:32" s="5" customFormat="1" ht="13.2" customHeight="1" thickBot="1" x14ac:dyDescent="0.25">
      <c r="A54" s="253"/>
      <c r="B54" s="39"/>
      <c r="C54" s="295" t="str">
        <f>'T1'!$A$32</f>
        <v>ACESSÓRIOS</v>
      </c>
      <c r="D54" s="295"/>
      <c r="E54" s="8" t="s">
        <v>180</v>
      </c>
      <c r="F54" s="39"/>
      <c r="G54" s="39"/>
      <c r="H54" s="20"/>
      <c r="I54" s="39"/>
      <c r="J54" s="39"/>
      <c r="K54" s="39"/>
      <c r="L54" s="122" t="s">
        <v>12</v>
      </c>
      <c r="M54" s="130"/>
      <c r="N54" s="47" t="str">
        <f>'T1'!$F$26</f>
        <v>unid.</v>
      </c>
      <c r="O54" s="297">
        <f>Audiovisuais!$AA$15</f>
        <v>17</v>
      </c>
      <c r="P54" s="297"/>
      <c r="Q54" s="49">
        <f>SUM(O54*M54)</f>
        <v>0</v>
      </c>
      <c r="R54" s="39"/>
      <c r="S54" s="252"/>
      <c r="T54" s="167"/>
      <c r="U54" s="178"/>
      <c r="V54" s="284">
        <v>27</v>
      </c>
      <c r="W54" s="183">
        <f t="shared" si="0"/>
        <v>0</v>
      </c>
      <c r="X54" s="183">
        <f t="shared" si="1"/>
        <v>0</v>
      </c>
      <c r="Y54" s="183">
        <f t="shared" si="2"/>
        <v>0</v>
      </c>
      <c r="Z54" s="167"/>
      <c r="AA54" s="167"/>
      <c r="AB54" s="152"/>
      <c r="AC54" s="152"/>
      <c r="AD54" s="164"/>
      <c r="AE54" s="164"/>
      <c r="AF54" s="115"/>
    </row>
    <row r="55" spans="1:32" s="5" customFormat="1" ht="13.2" customHeight="1" x14ac:dyDescent="0.25">
      <c r="A55" s="253"/>
      <c r="B55" s="39"/>
      <c r="C55" s="39"/>
      <c r="D55" s="39"/>
      <c r="E55" s="39"/>
      <c r="F55" s="39"/>
      <c r="G55" s="39"/>
      <c r="H55" s="2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252"/>
      <c r="T55" s="167"/>
      <c r="U55" s="160"/>
      <c r="V55" s="284">
        <v>28</v>
      </c>
      <c r="W55" s="183">
        <f t="shared" si="0"/>
        <v>0</v>
      </c>
      <c r="X55" s="183">
        <f t="shared" si="1"/>
        <v>0</v>
      </c>
      <c r="Y55" s="183">
        <f t="shared" si="2"/>
        <v>0</v>
      </c>
      <c r="Z55" s="152"/>
      <c r="AA55" s="152"/>
      <c r="AB55" s="152"/>
      <c r="AC55" s="152"/>
      <c r="AD55" s="188"/>
      <c r="AE55" s="188"/>
      <c r="AF55" s="115"/>
    </row>
    <row r="56" spans="1:32" s="5" customFormat="1" ht="13.2" customHeight="1" x14ac:dyDescent="0.25">
      <c r="A56" s="253"/>
      <c r="B56" s="39"/>
      <c r="C56" s="39"/>
      <c r="D56" s="39"/>
      <c r="E56" s="39"/>
      <c r="F56" s="39"/>
      <c r="G56" s="39"/>
      <c r="H56" s="20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252"/>
      <c r="T56" s="167"/>
      <c r="U56" s="160"/>
      <c r="V56" s="284">
        <v>29</v>
      </c>
      <c r="W56" s="183">
        <f t="shared" si="0"/>
        <v>0</v>
      </c>
      <c r="X56" s="183">
        <f t="shared" si="1"/>
        <v>0</v>
      </c>
      <c r="Y56" s="183">
        <f t="shared" si="2"/>
        <v>0</v>
      </c>
      <c r="Z56" s="152"/>
      <c r="AA56" s="152"/>
      <c r="AB56" s="187"/>
      <c r="AC56" s="187"/>
      <c r="AD56" s="167"/>
      <c r="AE56" s="167"/>
      <c r="AF56" s="115"/>
    </row>
    <row r="57" spans="1:32" s="3" customFormat="1" ht="13.2" customHeight="1" thickBot="1" x14ac:dyDescent="0.25">
      <c r="A57" s="254"/>
      <c r="B57" s="197"/>
      <c r="C57" s="197"/>
      <c r="D57" s="197"/>
      <c r="E57" s="197"/>
      <c r="F57" s="197"/>
      <c r="G57" s="197"/>
      <c r="H57" s="198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255"/>
      <c r="T57" s="164"/>
      <c r="U57" s="189"/>
      <c r="V57" s="288">
        <v>30</v>
      </c>
      <c r="W57" s="183">
        <f t="shared" si="0"/>
        <v>0</v>
      </c>
      <c r="X57" s="183">
        <f t="shared" si="1"/>
        <v>0</v>
      </c>
      <c r="Y57" s="183">
        <f t="shared" si="2"/>
        <v>0</v>
      </c>
      <c r="Z57" s="187"/>
      <c r="AA57" s="187"/>
      <c r="AB57" s="187"/>
      <c r="AC57" s="187"/>
      <c r="AD57" s="167"/>
      <c r="AE57" s="167"/>
      <c r="AF57" s="28"/>
    </row>
    <row r="58" spans="1:32" s="3" customFormat="1" ht="13.2" customHeight="1" x14ac:dyDescent="0.2">
      <c r="A58" s="256"/>
      <c r="B58" s="195"/>
      <c r="C58" s="195"/>
      <c r="D58" s="195"/>
      <c r="E58" s="195"/>
      <c r="F58" s="195"/>
      <c r="G58" s="195"/>
      <c r="H58" s="196"/>
      <c r="I58" s="195"/>
      <c r="J58" s="195"/>
      <c r="K58" s="195"/>
      <c r="L58" s="195"/>
      <c r="M58" s="195"/>
      <c r="N58" s="195"/>
      <c r="O58" s="195"/>
      <c r="P58" s="195"/>
      <c r="Q58" s="269" t="s">
        <v>244</v>
      </c>
      <c r="R58" s="195"/>
      <c r="S58" s="257"/>
      <c r="T58" s="164"/>
      <c r="U58" s="189"/>
      <c r="V58" s="167"/>
      <c r="W58" s="152"/>
      <c r="X58" s="152"/>
      <c r="Y58" s="152"/>
      <c r="Z58" s="187"/>
      <c r="AA58" s="187"/>
      <c r="AB58" s="152"/>
      <c r="AC58" s="152"/>
      <c r="AD58" s="167"/>
      <c r="AE58" s="167"/>
      <c r="AF58" s="28"/>
    </row>
    <row r="59" spans="1:32" s="3" customFormat="1" ht="13.2" customHeight="1" x14ac:dyDescent="0.25">
      <c r="A59" s="253"/>
      <c r="B59" s="39"/>
      <c r="C59" s="44" t="str">
        <f>'T1'!$J$31</f>
        <v>Nome da Empresa Expositora:</v>
      </c>
      <c r="D59" s="33"/>
      <c r="E59" s="33"/>
      <c r="F59" s="33"/>
      <c r="G59" s="324">
        <f>$G$11</f>
        <v>0</v>
      </c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9"/>
      <c r="S59" s="252"/>
      <c r="T59" s="164"/>
      <c r="U59" s="160"/>
      <c r="V59" s="167"/>
      <c r="W59" s="152"/>
      <c r="X59" s="152"/>
      <c r="Y59" s="152"/>
      <c r="Z59" s="152"/>
      <c r="AA59" s="152"/>
      <c r="AB59" s="164"/>
      <c r="AC59" s="164"/>
      <c r="AD59" s="164"/>
      <c r="AE59" s="164"/>
      <c r="AF59" s="28"/>
    </row>
    <row r="60" spans="1:32" s="3" customFormat="1" ht="13.2" customHeight="1" thickBot="1" x14ac:dyDescent="0.3">
      <c r="A60" s="254"/>
      <c r="B60" s="197"/>
      <c r="C60" s="197"/>
      <c r="D60" s="197"/>
      <c r="E60" s="197"/>
      <c r="F60" s="197"/>
      <c r="G60" s="197"/>
      <c r="H60" s="198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255"/>
      <c r="T60" s="164"/>
      <c r="U60" s="190"/>
      <c r="V60" s="167"/>
      <c r="W60" s="152"/>
      <c r="X60" s="152"/>
      <c r="Y60" s="152"/>
      <c r="Z60" s="164"/>
      <c r="AA60" s="164"/>
      <c r="AB60" s="188"/>
      <c r="AC60" s="188"/>
      <c r="AD60" s="164"/>
      <c r="AE60" s="164"/>
      <c r="AF60" s="28"/>
    </row>
    <row r="61" spans="1:32" s="84" customFormat="1" ht="13.2" customHeight="1" x14ac:dyDescent="0.25">
      <c r="A61" s="253"/>
      <c r="B61" s="39"/>
      <c r="C61" s="39"/>
      <c r="D61" s="39"/>
      <c r="E61" s="39"/>
      <c r="F61" s="39"/>
      <c r="G61" s="39"/>
      <c r="H61" s="20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52"/>
      <c r="T61" s="164"/>
      <c r="U61" s="191"/>
      <c r="V61" s="167"/>
      <c r="W61" s="152"/>
      <c r="X61" s="152"/>
      <c r="Y61" s="152"/>
      <c r="Z61" s="188"/>
      <c r="AA61" s="188"/>
      <c r="AB61" s="167"/>
      <c r="AC61" s="167"/>
      <c r="AD61" s="164"/>
      <c r="AE61" s="164"/>
      <c r="AF61" s="28"/>
    </row>
    <row r="62" spans="1:32" s="84" customFormat="1" ht="13.2" customHeight="1" x14ac:dyDescent="0.2">
      <c r="A62" s="253"/>
      <c r="B62" s="39"/>
      <c r="C62" s="39"/>
      <c r="D62" s="39"/>
      <c r="E62" s="39"/>
      <c r="F62" s="39"/>
      <c r="G62" s="39"/>
      <c r="H62" s="2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252"/>
      <c r="T62" s="164"/>
      <c r="U62" s="178"/>
      <c r="V62" s="167"/>
      <c r="W62" s="152"/>
      <c r="X62" s="152"/>
      <c r="Y62" s="152"/>
      <c r="Z62" s="167"/>
      <c r="AA62" s="167"/>
      <c r="AB62" s="167"/>
      <c r="AC62" s="167"/>
      <c r="AD62" s="164"/>
      <c r="AE62" s="164"/>
      <c r="AF62" s="28"/>
    </row>
    <row r="63" spans="1:32" ht="13.2" customHeight="1" x14ac:dyDescent="0.2">
      <c r="A63" s="253"/>
      <c r="B63" s="39"/>
      <c r="C63" s="39"/>
      <c r="D63" s="39"/>
      <c r="E63" s="39"/>
      <c r="F63" s="39"/>
      <c r="G63" s="39"/>
      <c r="H63" s="20"/>
      <c r="I63" s="39"/>
      <c r="J63" s="39"/>
      <c r="K63" s="39"/>
      <c r="L63" s="39"/>
      <c r="M63" s="13" t="str">
        <f>'T1'!$C$21</f>
        <v>Quant.</v>
      </c>
      <c r="N63" s="39"/>
      <c r="O63" s="328" t="s">
        <v>8</v>
      </c>
      <c r="P63" s="328"/>
      <c r="Q63" s="53" t="str">
        <f>'T1'!$F$31</f>
        <v>Valor</v>
      </c>
      <c r="R63" s="39"/>
      <c r="S63" s="252"/>
      <c r="U63" s="178"/>
      <c r="V63" s="167"/>
      <c r="Z63" s="167"/>
      <c r="AA63" s="167"/>
      <c r="AB63" s="167"/>
      <c r="AC63" s="167"/>
      <c r="AD63" s="164"/>
      <c r="AE63" s="164"/>
    </row>
    <row r="64" spans="1:32" ht="13.2" customHeight="1" thickBot="1" x14ac:dyDescent="0.25">
      <c r="A64" s="253"/>
      <c r="B64" s="111" t="s">
        <v>154</v>
      </c>
      <c r="C64" s="96" t="str">
        <f>'T1'!$H$16</f>
        <v>ASSISTÊNCIA TÉCNICA</v>
      </c>
      <c r="D64" s="21"/>
      <c r="E64" s="41"/>
      <c r="F64" s="41"/>
      <c r="G64" s="41"/>
      <c r="H64" s="80">
        <f>IF($M$64&gt;=1,O64,)</f>
        <v>0</v>
      </c>
      <c r="I64" s="21"/>
      <c r="J64" s="21"/>
      <c r="K64" s="21"/>
      <c r="L64" s="21"/>
      <c r="M64" s="130"/>
      <c r="N64" s="47" t="str">
        <f>'T1'!$F$26</f>
        <v>unid.</v>
      </c>
      <c r="O64" s="296" t="str">
        <f>'T1'!$H$26</f>
        <v>Sujeito a Orçamento</v>
      </c>
      <c r="P64" s="296"/>
      <c r="Q64" s="296"/>
      <c r="R64" s="21"/>
      <c r="S64" s="248"/>
      <c r="U64" s="178"/>
      <c r="V64" s="167"/>
      <c r="Z64" s="167"/>
      <c r="AA64" s="167"/>
      <c r="AB64" s="164"/>
      <c r="AC64" s="164"/>
      <c r="AD64" s="164"/>
      <c r="AE64" s="164"/>
    </row>
    <row r="65" spans="1:29" ht="13.2" customHeight="1" x14ac:dyDescent="0.25">
      <c r="A65" s="253"/>
      <c r="B65" s="21"/>
      <c r="C65" s="21"/>
      <c r="D65" s="21"/>
      <c r="E65" s="21"/>
      <c r="F65" s="41"/>
      <c r="G65" s="41"/>
      <c r="H65" s="19"/>
      <c r="I65" s="19"/>
      <c r="J65" s="18"/>
      <c r="K65" s="14"/>
      <c r="L65" s="15"/>
      <c r="M65" s="36"/>
      <c r="N65" s="16"/>
      <c r="O65" s="21"/>
      <c r="P65" s="21"/>
      <c r="Q65" s="21"/>
      <c r="R65" s="21"/>
      <c r="S65" s="248"/>
      <c r="U65" s="190"/>
      <c r="V65" s="167"/>
      <c r="Z65" s="164"/>
      <c r="AA65" s="164"/>
      <c r="AB65" s="164"/>
      <c r="AC65" s="164"/>
    </row>
    <row r="66" spans="1:29" ht="13.2" customHeight="1" x14ac:dyDescent="0.25">
      <c r="A66" s="258"/>
      <c r="B66" s="42"/>
      <c r="C66" s="10" t="str">
        <f>'T2'!$A$33</f>
        <v>O equipamento será entregue no último dia de montagem, se necessitar que a entrega seja feita antes, informe por favor: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42"/>
      <c r="R66" s="42"/>
      <c r="S66" s="259"/>
      <c r="U66" s="190"/>
      <c r="V66" s="167"/>
      <c r="Z66" s="164"/>
      <c r="AA66" s="164"/>
      <c r="AB66" s="164"/>
      <c r="AC66" s="164"/>
    </row>
    <row r="67" spans="1:29" ht="13.2" customHeight="1" x14ac:dyDescent="0.25">
      <c r="A67" s="258"/>
      <c r="B67" s="42"/>
      <c r="C67" s="10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42"/>
      <c r="R67" s="42"/>
      <c r="S67" s="259"/>
      <c r="U67" s="190"/>
      <c r="V67" s="167"/>
      <c r="Z67" s="164"/>
      <c r="AA67" s="164"/>
      <c r="AB67" s="164"/>
      <c r="AC67" s="164"/>
    </row>
    <row r="68" spans="1:29" ht="13.2" customHeight="1" thickBot="1" x14ac:dyDescent="0.3">
      <c r="A68" s="260"/>
      <c r="B68" s="43"/>
      <c r="C68" s="43"/>
      <c r="D68" s="43"/>
      <c r="E68" s="61" t="str">
        <f>'T1'!$F$21</f>
        <v>Data:</v>
      </c>
      <c r="F68" s="310"/>
      <c r="G68" s="310"/>
      <c r="H68" s="43"/>
      <c r="I68" s="304" t="str">
        <f>'T1'!$F$11</f>
        <v>Horário:</v>
      </c>
      <c r="J68" s="304"/>
      <c r="K68" s="360"/>
      <c r="L68" s="360"/>
      <c r="M68" s="360"/>
      <c r="N68" s="360"/>
      <c r="O68" s="43"/>
      <c r="P68" s="43"/>
      <c r="Q68" s="43"/>
      <c r="R68" s="43"/>
      <c r="S68" s="248"/>
      <c r="U68" s="190"/>
      <c r="V68" s="167"/>
      <c r="Z68" s="164"/>
      <c r="AA68" s="164"/>
      <c r="AB68" s="164"/>
      <c r="AC68" s="164"/>
    </row>
    <row r="69" spans="1:29" ht="13.2" customHeight="1" x14ac:dyDescent="0.25">
      <c r="A69" s="261"/>
      <c r="B69" s="97"/>
      <c r="C69" s="98"/>
      <c r="D69" s="98"/>
      <c r="E69" s="98"/>
      <c r="F69" s="99"/>
      <c r="G69" s="98"/>
      <c r="H69" s="98"/>
      <c r="I69" s="98"/>
      <c r="J69" s="24"/>
      <c r="K69" s="98"/>
      <c r="L69" s="98"/>
      <c r="M69" s="99"/>
      <c r="N69" s="98"/>
      <c r="O69" s="17"/>
      <c r="P69" s="100"/>
      <c r="Q69" s="100"/>
      <c r="R69" s="100"/>
      <c r="S69" s="262"/>
      <c r="U69" s="190"/>
      <c r="Z69" s="164"/>
      <c r="AA69" s="164"/>
      <c r="AB69" s="164"/>
      <c r="AC69" s="164"/>
    </row>
    <row r="70" spans="1:29" ht="13.2" customHeight="1" x14ac:dyDescent="0.25">
      <c r="A70" s="261"/>
      <c r="B70" s="97"/>
      <c r="C70" s="98"/>
      <c r="D70" s="98"/>
      <c r="E70" s="98"/>
      <c r="F70" s="99"/>
      <c r="G70" s="98"/>
      <c r="H70" s="98"/>
      <c r="I70" s="98"/>
      <c r="J70" s="24"/>
      <c r="K70" s="98"/>
      <c r="L70" s="98"/>
      <c r="M70" s="99"/>
      <c r="N70" s="98"/>
      <c r="O70" s="17"/>
      <c r="P70" s="100"/>
      <c r="Q70" s="100"/>
      <c r="R70" s="100"/>
      <c r="S70" s="262"/>
      <c r="U70" s="190"/>
      <c r="Z70" s="164"/>
      <c r="AA70" s="164"/>
    </row>
    <row r="71" spans="1:29" ht="13.2" customHeight="1" thickBot="1" x14ac:dyDescent="0.3">
      <c r="A71" s="261"/>
      <c r="B71" s="97"/>
      <c r="C71" s="98"/>
      <c r="D71" s="98"/>
      <c r="E71" s="98"/>
      <c r="F71" s="99"/>
      <c r="G71" s="98"/>
      <c r="H71" s="98"/>
      <c r="I71" s="98"/>
      <c r="J71" s="24"/>
      <c r="K71" s="98"/>
      <c r="L71" s="98"/>
      <c r="M71" s="99"/>
      <c r="N71" s="98"/>
      <c r="O71" s="17"/>
      <c r="P71" s="100"/>
      <c r="Q71" s="100"/>
      <c r="R71" s="100"/>
      <c r="S71" s="262"/>
      <c r="V71" s="187"/>
    </row>
    <row r="72" spans="1:29" ht="13.2" customHeight="1" x14ac:dyDescent="0.25">
      <c r="A72" s="263"/>
      <c r="B72" s="57"/>
      <c r="C72" s="8"/>
      <c r="D72" s="8"/>
      <c r="E72" s="8"/>
      <c r="F72" s="8"/>
      <c r="G72" s="207"/>
      <c r="H72" s="208"/>
      <c r="I72" s="208"/>
      <c r="J72" s="209"/>
      <c r="K72" s="195"/>
      <c r="L72" s="195"/>
      <c r="M72" s="195"/>
      <c r="N72" s="305" t="s">
        <v>209</v>
      </c>
      <c r="O72" s="305"/>
      <c r="P72" s="195"/>
      <c r="Q72" s="210">
        <f>SUM(Q24:Q54)</f>
        <v>0</v>
      </c>
      <c r="R72" s="211"/>
      <c r="S72" s="252"/>
      <c r="V72" s="187"/>
    </row>
    <row r="73" spans="1:29" ht="13.2" customHeight="1" thickBot="1" x14ac:dyDescent="0.3">
      <c r="A73" s="263"/>
      <c r="B73" s="57"/>
      <c r="C73" s="101"/>
      <c r="D73" s="8"/>
      <c r="E73" s="8"/>
      <c r="F73" s="8"/>
      <c r="G73" s="212"/>
      <c r="H73" s="8"/>
      <c r="I73" s="8"/>
      <c r="J73" s="43"/>
      <c r="K73" s="39"/>
      <c r="L73" s="39"/>
      <c r="M73" s="306" t="str">
        <f>'T1'!$L$21</f>
        <v>taxa de IVA (ler Normas)</v>
      </c>
      <c r="N73" s="306"/>
      <c r="O73" s="306"/>
      <c r="P73" s="69">
        <f>$AD$1</f>
        <v>0.23</v>
      </c>
      <c r="Q73" s="129">
        <f>SUM(Q72)*P73</f>
        <v>0</v>
      </c>
      <c r="R73" s="213"/>
      <c r="S73" s="252"/>
    </row>
    <row r="74" spans="1:29" ht="13.2" customHeight="1" thickBot="1" x14ac:dyDescent="0.3">
      <c r="A74" s="263"/>
      <c r="B74" s="57"/>
      <c r="C74" s="52"/>
      <c r="D74" s="52"/>
      <c r="E74" s="52"/>
      <c r="F74" s="8"/>
      <c r="G74" s="212"/>
      <c r="H74" s="8"/>
      <c r="I74" s="8"/>
      <c r="J74" s="24"/>
      <c r="K74" s="39"/>
      <c r="L74" s="39"/>
      <c r="M74" s="356" t="str">
        <f>'T1'!$L$11</f>
        <v>TOTAL DA REQUISIÇÃO</v>
      </c>
      <c r="N74" s="357"/>
      <c r="O74" s="357"/>
      <c r="P74" s="357"/>
      <c r="Q74" s="133">
        <f>SUM(Q72:Q73)</f>
        <v>0</v>
      </c>
      <c r="R74" s="213"/>
      <c r="S74" s="252"/>
      <c r="V74" s="164"/>
    </row>
    <row r="75" spans="1:29" ht="13.2" customHeight="1" x14ac:dyDescent="0.25">
      <c r="A75" s="264"/>
      <c r="B75" s="58"/>
      <c r="C75" s="11"/>
      <c r="D75" s="11"/>
      <c r="E75" s="11"/>
      <c r="F75" s="17"/>
      <c r="G75" s="308" t="str">
        <f>'T1'!$L$1</f>
        <v>Pagamento Inicial até:</v>
      </c>
      <c r="H75" s="309"/>
      <c r="I75" s="309"/>
      <c r="J75" s="307" t="str">
        <f>'T1'!$L$6</f>
        <v>(com a entrega da Requisição)</v>
      </c>
      <c r="K75" s="307"/>
      <c r="L75" s="307"/>
      <c r="M75" s="307"/>
      <c r="N75" s="359">
        <f>'T1'!$C$8</f>
        <v>44862</v>
      </c>
      <c r="O75" s="359"/>
      <c r="P75" s="79">
        <v>0.5</v>
      </c>
      <c r="Q75" s="102">
        <f>ROUND(+Q74*P75,2)</f>
        <v>0</v>
      </c>
      <c r="R75" s="214"/>
      <c r="S75" s="250"/>
      <c r="V75" s="188"/>
    </row>
    <row r="76" spans="1:29" ht="13.2" customHeight="1" thickBot="1" x14ac:dyDescent="0.3">
      <c r="A76" s="264"/>
      <c r="B76" s="58"/>
      <c r="C76" s="11"/>
      <c r="D76" s="11"/>
      <c r="E76" s="11"/>
      <c r="F76" s="17"/>
      <c r="G76" s="311" t="str">
        <f>'T1'!$L$16</f>
        <v>Restante pagamento até:</v>
      </c>
      <c r="H76" s="312"/>
      <c r="I76" s="312"/>
      <c r="J76" s="197"/>
      <c r="K76" s="215"/>
      <c r="L76" s="215"/>
      <c r="M76" s="215"/>
      <c r="N76" s="358">
        <f>'T1'!$C$3</f>
        <v>44879</v>
      </c>
      <c r="O76" s="358"/>
      <c r="P76" s="216">
        <v>0.5</v>
      </c>
      <c r="Q76" s="217">
        <f>Q74-Q75</f>
        <v>0</v>
      </c>
      <c r="R76" s="218"/>
      <c r="S76" s="250"/>
      <c r="V76" s="167"/>
    </row>
    <row r="77" spans="1:29" ht="13.2" customHeight="1" x14ac:dyDescent="0.25">
      <c r="A77" s="264"/>
      <c r="B77" s="58"/>
      <c r="C77" s="11"/>
      <c r="D77" s="11"/>
      <c r="E77" s="11"/>
      <c r="F77" s="17"/>
      <c r="G77" s="227"/>
      <c r="H77" s="227"/>
      <c r="I77" s="227"/>
      <c r="J77" s="39"/>
      <c r="K77" s="38"/>
      <c r="L77" s="38"/>
      <c r="M77" s="38"/>
      <c r="N77" s="228"/>
      <c r="O77" s="228"/>
      <c r="P77" s="203"/>
      <c r="Q77" s="102"/>
      <c r="R77" s="29"/>
      <c r="S77" s="250"/>
      <c r="V77" s="167"/>
    </row>
    <row r="78" spans="1:29" ht="13.2" customHeight="1" x14ac:dyDescent="0.25">
      <c r="A78" s="264"/>
      <c r="B78" s="58"/>
      <c r="C78" s="11"/>
      <c r="D78" s="11"/>
      <c r="E78" s="11"/>
      <c r="F78" s="17"/>
      <c r="G78" s="227"/>
      <c r="H78" s="227"/>
      <c r="I78" s="227"/>
      <c r="J78" s="39"/>
      <c r="K78" s="38"/>
      <c r="L78" s="38"/>
      <c r="M78" s="38"/>
      <c r="N78" s="228"/>
      <c r="O78" s="228"/>
      <c r="P78" s="203"/>
      <c r="Q78" s="102"/>
      <c r="R78" s="29"/>
      <c r="S78" s="250"/>
      <c r="V78" s="167"/>
    </row>
    <row r="79" spans="1:29" ht="13.2" customHeight="1" thickBot="1" x14ac:dyDescent="0.3">
      <c r="A79" s="264"/>
      <c r="B79" s="27"/>
      <c r="C79" s="27"/>
      <c r="D79" s="27"/>
      <c r="E79" s="27"/>
      <c r="F79" s="29"/>
      <c r="G79" s="29"/>
      <c r="H79" s="30"/>
      <c r="I79" s="30"/>
      <c r="J79" s="31"/>
      <c r="K79" s="31"/>
      <c r="L79" s="24"/>
      <c r="M79" s="25"/>
      <c r="N79" s="26"/>
      <c r="O79" s="29"/>
      <c r="P79" s="29"/>
      <c r="Q79" s="29"/>
      <c r="R79" s="29"/>
      <c r="S79" s="250"/>
      <c r="V79" s="164"/>
    </row>
    <row r="80" spans="1:29" ht="13.2" customHeight="1" x14ac:dyDescent="0.25">
      <c r="A80" s="264"/>
      <c r="B80" s="39"/>
      <c r="C80" s="350" t="str">
        <f>'T1'!$C$31</f>
        <v>Atenção!</v>
      </c>
      <c r="D80" s="351"/>
      <c r="E80" s="346" t="str">
        <f>'T2'!$A$38</f>
        <v>Pagamento a favor de:   LISBOA-FEIRAS CONGRESSOS E EVENTOS   (referência)</v>
      </c>
      <c r="F80" s="346"/>
      <c r="G80" s="346"/>
      <c r="H80" s="346"/>
      <c r="I80" s="346"/>
      <c r="J80" s="346"/>
      <c r="K80" s="346"/>
      <c r="L80" s="346"/>
      <c r="M80" s="346"/>
      <c r="N80" s="289" t="str">
        <f>'T1'!$A$2</f>
        <v>EXPODENTÁRIA 2022</v>
      </c>
      <c r="O80" s="195"/>
      <c r="P80" s="219"/>
      <c r="Q80" s="220"/>
      <c r="R80" s="131"/>
      <c r="S80" s="250"/>
      <c r="V80" s="164"/>
    </row>
    <row r="81" spans="1:25" ht="13.2" customHeight="1" x14ac:dyDescent="0.25">
      <c r="A81" s="264"/>
      <c r="B81" s="29"/>
      <c r="C81" s="352"/>
      <c r="D81" s="353"/>
      <c r="E81" s="347" t="s">
        <v>201</v>
      </c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8"/>
      <c r="R81" s="202"/>
      <c r="S81" s="250"/>
      <c r="V81" s="164"/>
    </row>
    <row r="82" spans="1:25" ht="13.2" customHeight="1" thickBot="1" x14ac:dyDescent="0.3">
      <c r="A82" s="264"/>
      <c r="B82" s="29"/>
      <c r="C82" s="352"/>
      <c r="D82" s="353"/>
      <c r="E82" s="347" t="s">
        <v>202</v>
      </c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8"/>
      <c r="R82" s="132"/>
      <c r="S82" s="250"/>
      <c r="V82" s="164"/>
    </row>
    <row r="83" spans="1:25" ht="13.2" customHeight="1" thickBot="1" x14ac:dyDescent="0.3">
      <c r="A83" s="264"/>
      <c r="B83" s="27"/>
      <c r="C83" s="354"/>
      <c r="D83" s="355"/>
      <c r="E83" s="349" t="s">
        <v>245</v>
      </c>
      <c r="F83" s="349"/>
      <c r="G83" s="349"/>
      <c r="H83" s="349"/>
      <c r="I83" s="349"/>
      <c r="J83" s="349"/>
      <c r="K83" s="290" t="s">
        <v>246</v>
      </c>
      <c r="L83" s="290"/>
      <c r="M83" s="290"/>
      <c r="N83" s="290"/>
      <c r="O83" s="290"/>
      <c r="P83" s="290"/>
      <c r="Q83" s="291"/>
      <c r="R83" s="29"/>
      <c r="S83" s="250"/>
      <c r="V83" s="164"/>
    </row>
    <row r="84" spans="1:25" ht="13.2" customHeight="1" x14ac:dyDescent="0.25">
      <c r="A84" s="264"/>
      <c r="B84" s="27"/>
      <c r="C84" s="27"/>
      <c r="D84" s="27"/>
      <c r="E84" s="27"/>
      <c r="F84" s="29"/>
      <c r="G84" s="29"/>
      <c r="H84" s="30"/>
      <c r="I84" s="30"/>
      <c r="J84" s="31"/>
      <c r="K84" s="31"/>
      <c r="L84" s="24"/>
      <c r="M84" s="25"/>
      <c r="N84" s="26"/>
      <c r="O84" s="29"/>
      <c r="P84" s="29"/>
      <c r="Q84" s="29"/>
      <c r="R84" s="29"/>
      <c r="S84" s="250"/>
      <c r="V84" s="164"/>
    </row>
    <row r="85" spans="1:25" ht="13.2" customHeight="1" x14ac:dyDescent="0.25">
      <c r="A85" s="264"/>
      <c r="B85" s="27"/>
      <c r="C85" s="27"/>
      <c r="D85" s="27"/>
      <c r="E85" s="27"/>
      <c r="F85" s="29"/>
      <c r="G85" s="29"/>
      <c r="H85" s="30"/>
      <c r="I85" s="30"/>
      <c r="J85" s="31"/>
      <c r="K85" s="31"/>
      <c r="L85" s="24"/>
      <c r="M85" s="25"/>
      <c r="N85" s="26"/>
      <c r="O85" s="29"/>
      <c r="P85" s="29"/>
      <c r="Q85" s="29"/>
      <c r="R85" s="29"/>
      <c r="S85" s="250"/>
    </row>
    <row r="86" spans="1:25" ht="13.2" customHeight="1" thickBot="1" x14ac:dyDescent="0.3">
      <c r="A86" s="265"/>
      <c r="B86" s="11"/>
      <c r="C86" s="345" t="str">
        <f>'T1'!$A$27</f>
        <v>Assinatura:</v>
      </c>
      <c r="D86" s="345"/>
      <c r="E86" s="344"/>
      <c r="F86" s="344"/>
      <c r="G86" s="344"/>
      <c r="H86" s="344"/>
      <c r="I86" s="344"/>
      <c r="J86" s="344"/>
      <c r="K86" s="344"/>
      <c r="L86" s="344"/>
      <c r="M86" s="33"/>
      <c r="N86" s="223" t="str">
        <f>'T1'!$F$21</f>
        <v>Data:</v>
      </c>
      <c r="O86" s="303"/>
      <c r="P86" s="303"/>
      <c r="Q86" s="303"/>
      <c r="R86" s="33"/>
      <c r="S86" s="250"/>
    </row>
    <row r="87" spans="1:25" ht="13.2" customHeight="1" x14ac:dyDescent="0.25">
      <c r="A87" s="265"/>
      <c r="B87" s="11"/>
      <c r="C87" s="61"/>
      <c r="D87" s="61"/>
      <c r="E87" s="223"/>
      <c r="F87" s="223"/>
      <c r="G87" s="223"/>
      <c r="H87" s="223"/>
      <c r="I87" s="223"/>
      <c r="J87" s="32"/>
      <c r="K87" s="32"/>
      <c r="L87" s="24"/>
      <c r="M87" s="32"/>
      <c r="N87" s="32"/>
      <c r="O87" s="33"/>
      <c r="P87" s="33"/>
      <c r="Q87" s="33"/>
      <c r="R87" s="33"/>
      <c r="S87" s="250"/>
    </row>
    <row r="88" spans="1:25" ht="13.2" customHeight="1" x14ac:dyDescent="0.25">
      <c r="A88" s="265"/>
      <c r="B88" s="11"/>
      <c r="C88" s="61"/>
      <c r="D88" s="61"/>
      <c r="E88" s="223"/>
      <c r="F88" s="223"/>
      <c r="G88" s="223"/>
      <c r="H88" s="223"/>
      <c r="I88" s="223"/>
      <c r="J88" s="32"/>
      <c r="K88" s="32"/>
      <c r="L88" s="24"/>
      <c r="M88" s="32"/>
      <c r="N88" s="32"/>
      <c r="O88" s="33"/>
      <c r="P88" s="33"/>
      <c r="Q88" s="33"/>
      <c r="R88" s="33"/>
      <c r="S88" s="250"/>
    </row>
    <row r="89" spans="1:25" ht="13.2" customHeight="1" thickBot="1" x14ac:dyDescent="0.3">
      <c r="A89" s="265"/>
      <c r="B89" s="11"/>
      <c r="C89" s="61"/>
      <c r="D89" s="61"/>
      <c r="E89" s="223"/>
      <c r="F89" s="223"/>
      <c r="G89" s="223"/>
      <c r="H89" s="223"/>
      <c r="I89" s="223"/>
      <c r="J89" s="32"/>
      <c r="K89" s="32"/>
      <c r="L89" s="24"/>
      <c r="M89" s="32"/>
      <c r="N89" s="32"/>
      <c r="O89" s="33"/>
      <c r="P89" s="33"/>
      <c r="Q89" s="33"/>
      <c r="R89" s="33"/>
      <c r="S89" s="250"/>
    </row>
    <row r="90" spans="1:25" ht="13.2" customHeight="1" x14ac:dyDescent="0.25">
      <c r="A90" s="265"/>
      <c r="B90" s="37"/>
      <c r="C90" s="338" t="str">
        <f>'T1'!$A$22</f>
        <v>Enviar para:</v>
      </c>
      <c r="D90" s="339"/>
      <c r="E90" s="229" t="s">
        <v>239</v>
      </c>
      <c r="F90" s="229"/>
      <c r="G90" s="229"/>
      <c r="H90" s="229"/>
      <c r="I90" s="229"/>
      <c r="J90" s="229"/>
      <c r="K90" s="229"/>
      <c r="L90" s="230"/>
      <c r="M90" s="32"/>
      <c r="N90" s="32"/>
      <c r="O90" s="33"/>
      <c r="P90" s="33"/>
      <c r="Q90" s="33"/>
      <c r="R90" s="33"/>
      <c r="S90" s="250"/>
    </row>
    <row r="91" spans="1:25" ht="13.2" customHeight="1" x14ac:dyDescent="0.25">
      <c r="A91" s="265"/>
      <c r="B91" s="37"/>
      <c r="C91" s="340"/>
      <c r="D91" s="341"/>
      <c r="E91" s="205" t="s">
        <v>240</v>
      </c>
      <c r="F91" s="237" t="s">
        <v>241</v>
      </c>
      <c r="G91" s="206"/>
      <c r="H91" s="231"/>
      <c r="I91" s="232"/>
      <c r="J91" s="232"/>
      <c r="K91" s="232"/>
      <c r="L91" s="201"/>
      <c r="M91" s="32"/>
      <c r="N91" s="32"/>
      <c r="O91" s="33"/>
      <c r="P91" s="33"/>
      <c r="Q91" s="33"/>
      <c r="R91" s="33"/>
      <c r="S91" s="250"/>
    </row>
    <row r="92" spans="1:25" ht="13.2" customHeight="1" x14ac:dyDescent="0.25">
      <c r="A92" s="266"/>
      <c r="B92" s="37"/>
      <c r="C92" s="340"/>
      <c r="D92" s="341"/>
      <c r="E92" s="204" t="s">
        <v>242</v>
      </c>
      <c r="F92" s="204"/>
      <c r="G92" s="204"/>
      <c r="H92" s="204"/>
      <c r="I92" s="204"/>
      <c r="J92" s="204"/>
      <c r="K92" s="204"/>
      <c r="L92" s="201"/>
      <c r="M92" s="37"/>
      <c r="N92" s="37"/>
      <c r="O92" s="37"/>
      <c r="P92" s="37"/>
      <c r="Q92" s="37"/>
      <c r="R92" s="37"/>
      <c r="S92" s="248"/>
    </row>
    <row r="93" spans="1:25" ht="13.2" customHeight="1" thickBot="1" x14ac:dyDescent="0.3">
      <c r="A93" s="267"/>
      <c r="B93" s="235"/>
      <c r="C93" s="342"/>
      <c r="D93" s="343"/>
      <c r="E93" s="233" t="s">
        <v>243</v>
      </c>
      <c r="F93" s="233"/>
      <c r="G93" s="233"/>
      <c r="H93" s="234" t="s">
        <v>115</v>
      </c>
      <c r="I93" s="235"/>
      <c r="J93" s="236"/>
      <c r="K93" s="298" t="s">
        <v>148</v>
      </c>
      <c r="L93" s="299"/>
      <c r="M93" s="235"/>
      <c r="N93" s="235"/>
      <c r="O93" s="235"/>
      <c r="P93" s="235"/>
      <c r="Q93" s="235"/>
      <c r="R93" s="235"/>
      <c r="S93" s="268"/>
      <c r="W93" s="160"/>
      <c r="X93" s="160"/>
      <c r="Y93" s="160"/>
    </row>
    <row r="94" spans="1:25" ht="13.2" customHeight="1" thickTop="1" x14ac:dyDescent="0.25">
      <c r="H94" s="12"/>
      <c r="I94" s="34"/>
      <c r="W94" s="160"/>
      <c r="X94" s="160"/>
      <c r="Y94" s="160"/>
    </row>
    <row r="95" spans="1:25" ht="13.2" customHeight="1" x14ac:dyDescent="0.25">
      <c r="H95" s="12"/>
      <c r="I95" s="34"/>
      <c r="W95" s="160"/>
      <c r="X95" s="160"/>
      <c r="Y95" s="160"/>
    </row>
    <row r="96" spans="1:25" ht="13.2" customHeight="1" x14ac:dyDescent="0.25">
      <c r="H96" s="12"/>
      <c r="I96" s="34"/>
      <c r="W96" s="160"/>
      <c r="X96" s="160"/>
      <c r="Y96" s="160"/>
    </row>
    <row r="97" spans="1:32" ht="13.2" customHeight="1" x14ac:dyDescent="0.25">
      <c r="H97" s="12"/>
      <c r="I97" s="34"/>
      <c r="W97" s="160"/>
      <c r="X97" s="160"/>
      <c r="Y97" s="160"/>
    </row>
    <row r="98" spans="1:32" ht="13.2" customHeight="1" x14ac:dyDescent="0.25">
      <c r="H98" s="12"/>
      <c r="I98" s="34"/>
    </row>
    <row r="99" spans="1:32" ht="13.2" customHeight="1" x14ac:dyDescent="0.25">
      <c r="H99" s="12"/>
      <c r="I99" s="34"/>
    </row>
    <row r="101" spans="1:32" s="83" customFormat="1" ht="13.2" customHeight="1" x14ac:dyDescent="0.25">
      <c r="A101" s="103"/>
      <c r="B101" s="12"/>
      <c r="C101" s="12"/>
      <c r="D101" s="12"/>
      <c r="E101" s="12"/>
      <c r="F101" s="12"/>
      <c r="G101" s="12"/>
      <c r="H101" s="105"/>
      <c r="I101" s="106"/>
      <c r="J101" s="12"/>
      <c r="K101" s="12"/>
      <c r="L101" s="12"/>
      <c r="M101" s="12"/>
      <c r="N101" s="12"/>
      <c r="O101" s="12"/>
      <c r="P101" s="12"/>
      <c r="Q101" s="12"/>
      <c r="R101" s="12"/>
      <c r="S101" s="43"/>
      <c r="T101" s="160"/>
      <c r="U101" s="160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16"/>
    </row>
    <row r="102" spans="1:32" s="83" customFormat="1" ht="13.2" customHeight="1" x14ac:dyDescent="0.25">
      <c r="A102" s="10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43"/>
      <c r="T102" s="160"/>
      <c r="U102" s="160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16"/>
    </row>
    <row r="103" spans="1:32" s="83" customFormat="1" ht="13.2" customHeight="1" x14ac:dyDescent="0.25">
      <c r="A103" s="103"/>
      <c r="B103" s="12"/>
      <c r="C103" s="12"/>
      <c r="D103" s="12"/>
      <c r="E103" s="12"/>
      <c r="F103" s="12"/>
      <c r="G103" s="12"/>
      <c r="H103" s="105"/>
      <c r="I103" s="106"/>
      <c r="J103" s="12"/>
      <c r="K103" s="12"/>
      <c r="L103" s="12"/>
      <c r="M103" s="12"/>
      <c r="N103" s="12"/>
      <c r="O103" s="12"/>
      <c r="P103" s="12"/>
      <c r="Q103" s="12"/>
      <c r="R103" s="12"/>
      <c r="S103" s="43"/>
      <c r="T103" s="160"/>
      <c r="U103" s="160"/>
      <c r="V103" s="152"/>
      <c r="W103" s="152"/>
      <c r="X103" s="152"/>
      <c r="Y103" s="152"/>
      <c r="Z103" s="152"/>
      <c r="AA103" s="152"/>
      <c r="AB103" s="152"/>
      <c r="AC103" s="152"/>
      <c r="AD103" s="160"/>
      <c r="AE103" s="160"/>
      <c r="AF103" s="116"/>
    </row>
    <row r="104" spans="1:32" s="83" customFormat="1" ht="13.2" customHeight="1" x14ac:dyDescent="0.25">
      <c r="A104" s="103"/>
      <c r="B104" s="12"/>
      <c r="C104" s="12"/>
      <c r="D104" s="12"/>
      <c r="E104" s="12"/>
      <c r="F104" s="12"/>
      <c r="G104" s="12"/>
      <c r="H104" s="105"/>
      <c r="I104" s="106"/>
      <c r="J104" s="12"/>
      <c r="K104" s="12"/>
      <c r="L104" s="12"/>
      <c r="M104" s="12"/>
      <c r="N104" s="12"/>
      <c r="O104" s="12"/>
      <c r="P104" s="12"/>
      <c r="Q104" s="12"/>
      <c r="R104" s="12"/>
      <c r="S104" s="43"/>
      <c r="T104" s="160"/>
      <c r="U104" s="160"/>
      <c r="V104" s="152"/>
      <c r="W104" s="152"/>
      <c r="X104" s="152"/>
      <c r="Y104" s="152"/>
      <c r="Z104" s="152"/>
      <c r="AA104" s="152"/>
      <c r="AB104" s="152"/>
      <c r="AC104" s="152"/>
      <c r="AD104" s="160"/>
      <c r="AE104" s="160"/>
      <c r="AF104" s="116"/>
    </row>
    <row r="105" spans="1:32" s="83" customFormat="1" ht="13.2" customHeight="1" x14ac:dyDescent="0.25">
      <c r="A105" s="103"/>
      <c r="B105" s="12"/>
      <c r="C105" s="12"/>
      <c r="D105" s="12"/>
      <c r="E105" s="12"/>
      <c r="F105" s="12"/>
      <c r="G105" s="12"/>
      <c r="H105" s="105"/>
      <c r="I105" s="106"/>
      <c r="J105" s="12"/>
      <c r="K105" s="12"/>
      <c r="L105" s="12"/>
      <c r="M105" s="12"/>
      <c r="N105" s="12"/>
      <c r="O105" s="12"/>
      <c r="P105" s="12"/>
      <c r="Q105" s="12"/>
      <c r="R105" s="12"/>
      <c r="S105" s="43"/>
      <c r="T105" s="160"/>
      <c r="U105" s="160"/>
      <c r="V105" s="152"/>
      <c r="W105" s="152"/>
      <c r="X105" s="152"/>
      <c r="Y105" s="152"/>
      <c r="Z105" s="152"/>
      <c r="AA105" s="152"/>
      <c r="AB105" s="152"/>
      <c r="AC105" s="152"/>
      <c r="AD105" s="160"/>
      <c r="AE105" s="160"/>
      <c r="AF105" s="116"/>
    </row>
    <row r="106" spans="1:32" ht="13.2" customHeight="1" x14ac:dyDescent="0.25">
      <c r="AD106" s="160"/>
      <c r="AE106" s="160"/>
    </row>
    <row r="107" spans="1:32" ht="13.2" customHeight="1" x14ac:dyDescent="0.25">
      <c r="AD107" s="160"/>
      <c r="AE107" s="160"/>
    </row>
    <row r="108" spans="1:32" ht="13.2" customHeight="1" x14ac:dyDescent="0.25">
      <c r="AB108" s="160"/>
      <c r="AC108" s="160"/>
    </row>
    <row r="109" spans="1:32" ht="13.2" customHeight="1" x14ac:dyDescent="0.25">
      <c r="Z109" s="160"/>
      <c r="AA109" s="160"/>
      <c r="AB109" s="160"/>
      <c r="AC109" s="160"/>
    </row>
    <row r="110" spans="1:32" ht="13.2" customHeight="1" x14ac:dyDescent="0.25">
      <c r="Z110" s="160"/>
      <c r="AA110" s="160"/>
      <c r="AB110" s="160"/>
      <c r="AC110" s="160"/>
    </row>
    <row r="111" spans="1:32" ht="13.2" customHeight="1" x14ac:dyDescent="0.25">
      <c r="Z111" s="160"/>
      <c r="AA111" s="160"/>
      <c r="AB111" s="160"/>
      <c r="AC111" s="160"/>
    </row>
    <row r="112" spans="1:32" ht="13.2" customHeight="1" x14ac:dyDescent="0.25">
      <c r="Z112" s="160"/>
      <c r="AA112" s="160"/>
      <c r="AB112" s="160"/>
      <c r="AC112" s="160"/>
    </row>
    <row r="113" spans="22:27" ht="13.2" customHeight="1" x14ac:dyDescent="0.25">
      <c r="Z113" s="160"/>
      <c r="AA113" s="160"/>
    </row>
    <row r="123" spans="22:27" ht="13.2" customHeight="1" x14ac:dyDescent="0.25">
      <c r="V123" s="160"/>
    </row>
    <row r="124" spans="22:27" ht="13.2" customHeight="1" x14ac:dyDescent="0.25">
      <c r="V124" s="160"/>
    </row>
    <row r="125" spans="22:27" ht="13.2" customHeight="1" x14ac:dyDescent="0.25">
      <c r="V125" s="160"/>
    </row>
    <row r="126" spans="22:27" ht="13.2" customHeight="1" x14ac:dyDescent="0.25">
      <c r="V126" s="160"/>
    </row>
    <row r="127" spans="22:27" ht="13.2" customHeight="1" x14ac:dyDescent="0.25">
      <c r="V127" s="160"/>
    </row>
    <row r="129" spans="1:19" ht="13.2" customHeight="1" x14ac:dyDescent="0.25">
      <c r="A129" s="104"/>
      <c r="B129" s="83"/>
      <c r="C129" s="83"/>
      <c r="D129" s="83"/>
      <c r="E129" s="83"/>
      <c r="F129" s="83"/>
      <c r="G129" s="83"/>
      <c r="J129" s="83"/>
      <c r="K129" s="83"/>
      <c r="L129" s="83"/>
      <c r="M129" s="83"/>
      <c r="N129" s="83"/>
      <c r="O129" s="83"/>
      <c r="P129" s="83"/>
      <c r="Q129" s="83"/>
      <c r="R129" s="83"/>
      <c r="S129" s="118"/>
    </row>
    <row r="130" spans="1:19" ht="13.2" customHeight="1" x14ac:dyDescent="0.25">
      <c r="A130" s="104"/>
      <c r="B130" s="83"/>
      <c r="C130" s="83"/>
      <c r="D130" s="83"/>
      <c r="E130" s="83"/>
      <c r="F130" s="83"/>
      <c r="G130" s="83"/>
      <c r="J130" s="83"/>
      <c r="K130" s="83"/>
      <c r="L130" s="83"/>
      <c r="M130" s="83"/>
      <c r="N130" s="83"/>
      <c r="O130" s="83"/>
      <c r="P130" s="83"/>
      <c r="Q130" s="83"/>
      <c r="R130" s="83"/>
      <c r="S130" s="118"/>
    </row>
    <row r="131" spans="1:19" ht="13.2" customHeight="1" x14ac:dyDescent="0.25">
      <c r="A131" s="104"/>
      <c r="B131" s="83"/>
      <c r="C131" s="83"/>
      <c r="D131" s="83"/>
      <c r="E131" s="83"/>
      <c r="F131" s="83"/>
      <c r="G131" s="83"/>
      <c r="J131" s="83"/>
      <c r="K131" s="83"/>
      <c r="L131" s="83"/>
      <c r="M131" s="83"/>
      <c r="N131" s="83"/>
      <c r="O131" s="83"/>
      <c r="P131" s="83"/>
      <c r="Q131" s="83"/>
      <c r="R131" s="83"/>
      <c r="S131" s="118"/>
    </row>
    <row r="132" spans="1:19" ht="13.2" customHeight="1" x14ac:dyDescent="0.25">
      <c r="B132" s="83"/>
      <c r="C132" s="83"/>
      <c r="D132" s="83"/>
      <c r="E132" s="83"/>
      <c r="F132" s="83"/>
      <c r="G132" s="83"/>
      <c r="J132" s="83"/>
      <c r="K132" s="83"/>
      <c r="L132" s="83"/>
      <c r="M132" s="83"/>
      <c r="N132" s="83"/>
      <c r="O132" s="83"/>
      <c r="P132" s="83"/>
      <c r="Q132" s="83"/>
      <c r="R132" s="83"/>
      <c r="S132" s="118"/>
    </row>
    <row r="133" spans="1:19" ht="13.2" customHeight="1" x14ac:dyDescent="0.25">
      <c r="B133" s="83"/>
      <c r="C133" s="83"/>
      <c r="D133" s="83"/>
      <c r="E133" s="83"/>
      <c r="F133" s="83"/>
      <c r="G133" s="83"/>
      <c r="J133" s="83"/>
      <c r="K133" s="83"/>
      <c r="L133" s="83"/>
      <c r="M133" s="83"/>
      <c r="N133" s="83"/>
      <c r="O133" s="83"/>
      <c r="P133" s="83"/>
      <c r="Q133" s="83"/>
      <c r="R133" s="83"/>
      <c r="S133" s="118"/>
    </row>
  </sheetData>
  <sheetProtection algorithmName="SHA-512" hashValue="ImMOa3iPxzgU66M8dAk9BbdmcRFCKIoSxeOGVkCEW6YkIWrRSGXceNF5cEGt9UFfjwlyQqLBSZkBCqA0Cx+X1w==" saltValue="k10nglEC3xpGh87aI+wAvg==" spinCount="100000" sheet="1" objects="1" scenarios="1" selectLockedCells="1"/>
  <mergeCells count="70">
    <mergeCell ref="C90:D93"/>
    <mergeCell ref="E86:L86"/>
    <mergeCell ref="C86:D86"/>
    <mergeCell ref="E80:M80"/>
    <mergeCell ref="E81:Q81"/>
    <mergeCell ref="E82:Q82"/>
    <mergeCell ref="E83:J83"/>
    <mergeCell ref="C80:D83"/>
    <mergeCell ref="A5:R5"/>
    <mergeCell ref="C23:D23"/>
    <mergeCell ref="G11:Q11"/>
    <mergeCell ref="O22:P22"/>
    <mergeCell ref="C18:Q19"/>
    <mergeCell ref="A6:S6"/>
    <mergeCell ref="C7:Q8"/>
    <mergeCell ref="F10:J10"/>
    <mergeCell ref="N14:O14"/>
    <mergeCell ref="O24:P24"/>
    <mergeCell ref="G36:H36"/>
    <mergeCell ref="E12:H12"/>
    <mergeCell ref="L35:N35"/>
    <mergeCell ref="G59:Q59"/>
    <mergeCell ref="O27:P27"/>
    <mergeCell ref="C14:M14"/>
    <mergeCell ref="C26:D26"/>
    <mergeCell ref="C33:D33"/>
    <mergeCell ref="C42:D42"/>
    <mergeCell ref="C29:D29"/>
    <mergeCell ref="O29:P29"/>
    <mergeCell ref="O31:P31"/>
    <mergeCell ref="L39:N39"/>
    <mergeCell ref="G33:H33"/>
    <mergeCell ref="O45:P45"/>
    <mergeCell ref="K4:L4"/>
    <mergeCell ref="L1:M1"/>
    <mergeCell ref="A2:S3"/>
    <mergeCell ref="A4:J4"/>
    <mergeCell ref="H1:K1"/>
    <mergeCell ref="K93:L93"/>
    <mergeCell ref="O38:P38"/>
    <mergeCell ref="G38:H38"/>
    <mergeCell ref="L37:N37"/>
    <mergeCell ref="G34:H34"/>
    <mergeCell ref="O86:Q86"/>
    <mergeCell ref="I68:J68"/>
    <mergeCell ref="O64:Q64"/>
    <mergeCell ref="N72:O72"/>
    <mergeCell ref="M73:O73"/>
    <mergeCell ref="J75:M75"/>
    <mergeCell ref="G75:I75"/>
    <mergeCell ref="F68:G68"/>
    <mergeCell ref="O36:P36"/>
    <mergeCell ref="G76:I76"/>
    <mergeCell ref="O34:P34"/>
    <mergeCell ref="C54:D54"/>
    <mergeCell ref="C52:D52"/>
    <mergeCell ref="C48:D48"/>
    <mergeCell ref="O54:P54"/>
    <mergeCell ref="O52:P52"/>
    <mergeCell ref="O50:P50"/>
    <mergeCell ref="K83:Q83"/>
    <mergeCell ref="O48:P48"/>
    <mergeCell ref="O42:P42"/>
    <mergeCell ref="E45:J46"/>
    <mergeCell ref="E42:J43"/>
    <mergeCell ref="O63:P63"/>
    <mergeCell ref="M74:P74"/>
    <mergeCell ref="N76:O76"/>
    <mergeCell ref="N75:O75"/>
    <mergeCell ref="K68:N68"/>
  </mergeCells>
  <phoneticPr fontId="0" type="noConversion"/>
  <conditionalFormatting sqref="C90">
    <cfRule type="cellIs" dxfId="5" priority="3" operator="equal">
      <formula>#REF!</formula>
    </cfRule>
  </conditionalFormatting>
  <conditionalFormatting sqref="O64:Q64">
    <cfRule type="cellIs" dxfId="4" priority="17" operator="equal">
      <formula>$H$64</formula>
    </cfRule>
    <cfRule type="cellIs" dxfId="3" priority="18" operator="equal">
      <formula>$H$64</formula>
    </cfRule>
    <cfRule type="cellIs" dxfId="2" priority="19" operator="equal">
      <formula>#REF!</formula>
    </cfRule>
  </conditionalFormatting>
  <conditionalFormatting sqref="L35:N35 L37:N37">
    <cfRule type="cellIs" dxfId="1" priority="22" operator="equal">
      <formula>$AC$11</formula>
    </cfRule>
  </conditionalFormatting>
  <conditionalFormatting sqref="L39:N39">
    <cfRule type="cellIs" dxfId="0" priority="1" operator="equal">
      <formula>$AC$11</formula>
    </cfRule>
  </conditionalFormatting>
  <dataValidations xWindow="157" yWindow="585" count="7">
    <dataValidation type="list" allowBlank="1" showInputMessage="1" showErrorMessage="1" sqref="G34:H34 G36:H36 G38:H40" xr:uid="{00000000-0002-0000-0000-000004000000}">
      <formula1>$AA$25:$AA$27</formula1>
    </dataValidation>
    <dataValidation type="list" allowBlank="1" showInputMessage="1" showErrorMessage="1" sqref="N14" xr:uid="{00000000-0002-0000-0000-000006000000}">
      <formula1>$AC$1:$AC$3</formula1>
    </dataValidation>
    <dataValidation type="list" allowBlank="1" showInputMessage="1" showErrorMessage="1" sqref="L1" xr:uid="{00000000-0002-0000-0000-000000000000}">
      <formula1>$T$1:$T$4</formula1>
    </dataValidation>
    <dataValidation type="list" allowBlank="1" showInputMessage="1" showErrorMessage="1" sqref="M64 M31 M24 M27 M54 M42 M45 M50 M48 M52 M29" xr:uid="{00000000-0002-0000-0000-000005000000}">
      <formula1>$V$27:$V$57</formula1>
    </dataValidation>
    <dataValidation type="list" allowBlank="1" showInputMessage="1" showErrorMessage="1" sqref="M34" xr:uid="{00000000-0002-0000-0000-000001000000}">
      <formula1>$W$27:$W$57</formula1>
    </dataValidation>
    <dataValidation type="list" allowBlank="1" showInputMessage="1" showErrorMessage="1" sqref="M36" xr:uid="{00000000-0002-0000-0000-000002000000}">
      <formula1>$X$27:$X$57</formula1>
    </dataValidation>
    <dataValidation type="list" allowBlank="1" showInputMessage="1" showErrorMessage="1" sqref="M38 M40" xr:uid="{00000000-0002-0000-0000-000003000000}">
      <formula1>$Y$27:$Y$57</formula1>
    </dataValidation>
  </dataValidations>
  <hyperlinks>
    <hyperlink ref="K93" r:id="rId1" xr:uid="{C1992568-D012-4D9E-888A-1FAE38C07826}"/>
    <hyperlink ref="K83" r:id="rId2" display="https://eur03.safelinks.protection.outlook.com/?url=https%3A%2F%2Fpagamentos.reduniq.pt%2Fpayments%2F3123865%2Fcclfil%2F&amp;data=04%7C01%7Cmarisa.mendonca%40unicre.pt%7C54f279d752d64a194a4708d9a90685f2%7C556a503d555b477195fad2009583f021%7C0%7C0%7C637726667751699673%7CUnknown%7CTWFpbGZsb3d8eyJWIjoiMC4wLjAwMDAiLCJQIjoiV2luMzIiLCJBTiI6Ik1haWwiLCJXVCI6Mn0%3D%7C3000&amp;sdata=RykO0T5lW0w%2FpVC9uzmuPhwkXi8kfWn3vE%2FDF3Q7keQ%3D&amp;reserved=0" xr:uid="{B19EE4FC-40B4-4928-B249-C10450F03D1A}"/>
  </hyperlinks>
  <printOptions horizontalCentered="1" verticalCentered="1"/>
  <pageMargins left="0.19685039370078741" right="0.19685039370078741" top="0.19685039370078741" bottom="0.19685039370078741" header="0" footer="0"/>
  <pageSetup orientation="portrait" r:id="rId3"/>
  <rowBreaks count="1" manualBreakCount="1">
    <brk id="57" max="1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41"/>
  <sheetViews>
    <sheetView showGridLines="0" defaultGridColor="0" colorId="22" zoomScaleNormal="100" workbookViewId="0">
      <selection activeCell="B18" sqref="B18"/>
    </sheetView>
  </sheetViews>
  <sheetFormatPr defaultColWidth="9.109375" defaultRowHeight="11.25" customHeight="1" x14ac:dyDescent="0.25"/>
  <cols>
    <col min="1" max="1" width="28.44140625" style="1" bestFit="1" customWidth="1"/>
    <col min="2" max="2" width="6.77734375" style="1" bestFit="1" customWidth="1"/>
    <col min="3" max="4" width="14.5546875" style="1" customWidth="1"/>
    <col min="5" max="5" width="3.109375" style="1" customWidth="1"/>
    <col min="6" max="6" width="8.6640625" style="1" bestFit="1" customWidth="1"/>
    <col min="7" max="7" width="2.5546875" style="1" customWidth="1"/>
    <col min="8" max="8" width="19.6640625" style="1" bestFit="1" customWidth="1"/>
    <col min="9" max="9" width="1.44140625" style="1" customWidth="1"/>
    <col min="10" max="10" width="29.6640625" style="1" bestFit="1" customWidth="1"/>
    <col min="11" max="11" width="3.6640625" style="1" customWidth="1"/>
    <col min="12" max="12" width="21.88671875" style="1" bestFit="1" customWidth="1"/>
    <col min="13" max="13" width="9.33203125" style="1" customWidth="1"/>
    <col min="14" max="14" width="23.5546875" style="1" customWidth="1"/>
    <col min="15" max="16384" width="9.109375" style="1"/>
  </cols>
  <sheetData>
    <row r="1" spans="1:16" ht="12" customHeight="1" thickBot="1" x14ac:dyDescent="0.3">
      <c r="A1" s="139" t="str">
        <f>Audiovisuais!$L$1</f>
        <v>Português</v>
      </c>
      <c r="D1" s="282" t="str">
        <f>IF($A$1="Português",D2,IF($A$1="English",D3,IF($A$1="Español",D4,IF($A$1="Français",D5,))))</f>
        <v>Leitor de DVD</v>
      </c>
      <c r="F1" s="282" t="str">
        <f>IF($A$1="Português",F2,IF($A$1="English",F3,IF($A$1="Español",F4,IF($A$1="Français",F5,))))</f>
        <v>PACOTE 1</v>
      </c>
      <c r="H1" s="282" t="str">
        <f>IF($A$1="Português",H2,IF($A$1="English",H3,IF($A$1="Español",H4,IF($A$1="Français",H5,))))</f>
        <v>Prazo de Inscrição:</v>
      </c>
      <c r="J1" s="282" t="str">
        <f>IF($A$1="Português",J2,IF($A$1="English",J3,IF($A$1="Español",J4,IF($A$1="Français",J5,))))</f>
        <v>Projector de vídeo 3000 Alsilumens</v>
      </c>
      <c r="L1" s="282" t="str">
        <f>IF($A$1="Português",L2,IF($A$1="English",L3,IF($A$1="Español",L4,IF($A$1="Français",L5,))))</f>
        <v>Pagamento Inicial até:</v>
      </c>
    </row>
    <row r="2" spans="1:16" ht="13.2" customHeight="1" thickTop="1" x14ac:dyDescent="0.2">
      <c r="A2" s="364" t="s">
        <v>258</v>
      </c>
      <c r="B2" s="365"/>
      <c r="C2" s="366"/>
      <c r="D2" s="5" t="s">
        <v>97</v>
      </c>
      <c r="F2" s="113" t="s">
        <v>155</v>
      </c>
      <c r="H2" s="64" t="s">
        <v>140</v>
      </c>
      <c r="J2" s="87" t="s">
        <v>74</v>
      </c>
      <c r="L2" s="23" t="s">
        <v>203</v>
      </c>
    </row>
    <row r="3" spans="1:16" ht="13.2" customHeight="1" x14ac:dyDescent="0.2">
      <c r="A3" s="367" t="s">
        <v>259</v>
      </c>
      <c r="B3" s="368"/>
      <c r="C3" s="369">
        <v>44879</v>
      </c>
      <c r="D3" s="5" t="s">
        <v>51</v>
      </c>
      <c r="F3" s="113" t="s">
        <v>156</v>
      </c>
      <c r="H3" s="65" t="s">
        <v>141</v>
      </c>
      <c r="I3" s="66"/>
      <c r="J3" s="1" t="s">
        <v>120</v>
      </c>
      <c r="L3" s="23" t="s">
        <v>204</v>
      </c>
      <c r="O3" s="87"/>
      <c r="P3" s="87"/>
    </row>
    <row r="4" spans="1:16" ht="13.2" customHeight="1" x14ac:dyDescent="0.2">
      <c r="A4" s="367" t="s">
        <v>260</v>
      </c>
      <c r="B4" s="370">
        <v>1</v>
      </c>
      <c r="C4" s="371">
        <f>$C$9-$B$4</f>
        <v>44881</v>
      </c>
      <c r="D4" s="1" t="s">
        <v>52</v>
      </c>
      <c r="F4" s="113" t="s">
        <v>157</v>
      </c>
      <c r="H4" s="65" t="s">
        <v>142</v>
      </c>
      <c r="I4" s="67"/>
      <c r="J4" s="1" t="s">
        <v>56</v>
      </c>
      <c r="L4" s="23" t="s">
        <v>215</v>
      </c>
    </row>
    <row r="5" spans="1:16" ht="13.2" customHeight="1" x14ac:dyDescent="0.2">
      <c r="A5" s="372" t="s">
        <v>261</v>
      </c>
      <c r="B5" s="373">
        <v>90</v>
      </c>
      <c r="C5" s="374">
        <f>SUM($C$3-$B$5)</f>
        <v>44789</v>
      </c>
      <c r="D5" s="1" t="s">
        <v>134</v>
      </c>
      <c r="F5" s="113" t="s">
        <v>156</v>
      </c>
      <c r="H5" s="65" t="s">
        <v>143</v>
      </c>
      <c r="J5" s="1" t="s">
        <v>119</v>
      </c>
      <c r="L5" s="23" t="s">
        <v>205</v>
      </c>
    </row>
    <row r="6" spans="1:16" ht="13.2" customHeight="1" x14ac:dyDescent="0.25">
      <c r="A6" s="372" t="s">
        <v>262</v>
      </c>
      <c r="B6" s="373">
        <v>45</v>
      </c>
      <c r="C6" s="374">
        <f>SUM($C$3-$B$6)</f>
        <v>44834</v>
      </c>
      <c r="D6" s="282" t="str">
        <f>IF($A$1="Português",D7,IF($A$1="English",D8,IF($A$1="Español",D9,IF($A$1="Français",D10,))))</f>
        <v>Leitor de Bluray</v>
      </c>
      <c r="F6" s="282" t="str">
        <f>IF($A$1="Português",F7,IF($A$1="English",F8,IF($A$1="Español",F9,IF($A$1="Français",F10,))))</f>
        <v>PACOTE 2</v>
      </c>
      <c r="H6" s="282" t="str">
        <f>IF($A$1="Português",H7,IF($A$1="English",H8,IF($A$1="Español",H9,IF($A$1="Français",H10,))))</f>
        <v>Nº Contribuinte:</v>
      </c>
      <c r="J6" s="282" t="str">
        <f>IF($A$1="Português",J7,IF($A$1="English",J8,IF($A$1="Español",J9,IF($A$1="Français",J10,))))</f>
        <v>Écran (2.40m X 1.80m)</v>
      </c>
      <c r="L6" s="282" t="str">
        <f>IF($A$1="Português",L7,IF($A$1="English",L8,IF($A$1="Español",L9,IF($A$1="Français",L10,))))</f>
        <v>(com a entrega da Requisição)</v>
      </c>
    </row>
    <row r="7" spans="1:16" ht="13.2" customHeight="1" x14ac:dyDescent="0.2">
      <c r="A7" s="372" t="s">
        <v>263</v>
      </c>
      <c r="B7" s="375">
        <v>31</v>
      </c>
      <c r="C7" s="376">
        <f>SUM($C$3-$B$7)</f>
        <v>44848</v>
      </c>
      <c r="D7" s="5" t="s">
        <v>53</v>
      </c>
      <c r="F7" s="113" t="s">
        <v>158</v>
      </c>
      <c r="H7" s="4" t="s">
        <v>0</v>
      </c>
      <c r="J7" s="87" t="s">
        <v>59</v>
      </c>
      <c r="L7" s="23" t="s">
        <v>206</v>
      </c>
      <c r="O7" s="87"/>
      <c r="P7" s="87"/>
    </row>
    <row r="8" spans="1:16" ht="13.2" customHeight="1" x14ac:dyDescent="0.2">
      <c r="A8" s="372" t="s">
        <v>264</v>
      </c>
      <c r="B8" s="375">
        <v>17</v>
      </c>
      <c r="C8" s="376">
        <f>SUM($C$3-$B$8)</f>
        <v>44862</v>
      </c>
      <c r="D8" s="1" t="s">
        <v>54</v>
      </c>
      <c r="F8" s="113" t="s">
        <v>159</v>
      </c>
      <c r="H8" s="43" t="s">
        <v>138</v>
      </c>
      <c r="J8" s="1" t="s">
        <v>57</v>
      </c>
      <c r="L8" s="23" t="s">
        <v>207</v>
      </c>
    </row>
    <row r="9" spans="1:16" ht="13.2" customHeight="1" x14ac:dyDescent="0.2">
      <c r="A9" s="372" t="s">
        <v>220</v>
      </c>
      <c r="B9" s="377"/>
      <c r="C9" s="378">
        <v>44882</v>
      </c>
      <c r="D9" s="5" t="s">
        <v>55</v>
      </c>
      <c r="F9" s="113" t="s">
        <v>160</v>
      </c>
      <c r="H9" s="7" t="s">
        <v>34</v>
      </c>
      <c r="J9" s="1" t="s">
        <v>58</v>
      </c>
      <c r="L9" s="23" t="s">
        <v>208</v>
      </c>
    </row>
    <row r="10" spans="1:16" ht="13.2" customHeight="1" x14ac:dyDescent="0.2">
      <c r="A10" s="372" t="s">
        <v>265</v>
      </c>
      <c r="B10" s="373">
        <v>30</v>
      </c>
      <c r="C10" s="376">
        <f>SUM($C$9-$B$10)</f>
        <v>44852</v>
      </c>
      <c r="D10" s="5" t="s">
        <v>131</v>
      </c>
      <c r="F10" s="113" t="s">
        <v>159</v>
      </c>
      <c r="H10" s="23" t="s">
        <v>124</v>
      </c>
      <c r="J10" s="1" t="s">
        <v>57</v>
      </c>
      <c r="L10" s="23" t="s">
        <v>214</v>
      </c>
    </row>
    <row r="11" spans="1:16" ht="13.2" customHeight="1" x14ac:dyDescent="0.25">
      <c r="A11" s="372" t="s">
        <v>221</v>
      </c>
      <c r="B11" s="373">
        <v>1.5</v>
      </c>
      <c r="C11" s="376">
        <f>SUM($C$9-$B$11)</f>
        <v>44880.5</v>
      </c>
      <c r="D11" s="282" t="str">
        <f>IF($A$1="Português",D12,IF($A$1="English",D13,IF($A$1="Español",D14,IF($A$1="Français",D15,))))</f>
        <v>PROJECÇÃO DE VÍDEO</v>
      </c>
      <c r="F11" s="282" t="str">
        <f>IF($A$1="Português",F12,IF($A$1="English",F13,IF($A$1="Español",F14,IF($A$1="Français",F15,))))</f>
        <v>Horário:</v>
      </c>
      <c r="H11" s="282" t="str">
        <f>IF($A$1="Português",H12,IF($A$1="English",H13,IF($A$1="Español",H14,IF($A$1="Français",H15,))))</f>
        <v>AUDIOVISUAIS</v>
      </c>
      <c r="J11" s="282" t="str">
        <f>IF($A$1="Português",J12,IF($A$1="English",J13,IF($A$1="Español",J14,IF($A$1="Français",J15,))))</f>
        <v>Projector de vídeo 7000 Alsilumens</v>
      </c>
      <c r="L11" s="282" t="str">
        <f>IF($A$1="Português",L12,IF($A$1="English",L13,IF($A$1="Español",L14,IF($A$1="Français",L15,))))</f>
        <v>TOTAL DA REQUISIÇÃO</v>
      </c>
    </row>
    <row r="12" spans="1:16" ht="13.2" customHeight="1" x14ac:dyDescent="0.25">
      <c r="A12" s="372" t="s">
        <v>266</v>
      </c>
      <c r="B12" s="379">
        <f>C12-C9+1</f>
        <v>3</v>
      </c>
      <c r="C12" s="378">
        <v>44884</v>
      </c>
      <c r="D12" s="1" t="s">
        <v>75</v>
      </c>
      <c r="F12" s="1" t="s">
        <v>11</v>
      </c>
      <c r="H12" s="1" t="s">
        <v>10</v>
      </c>
      <c r="J12" s="87" t="s">
        <v>20</v>
      </c>
      <c r="L12" s="115" t="s">
        <v>210</v>
      </c>
    </row>
    <row r="13" spans="1:16" ht="13.2" customHeight="1" x14ac:dyDescent="0.25">
      <c r="A13" s="380" t="s">
        <v>267</v>
      </c>
      <c r="B13" s="381">
        <v>1</v>
      </c>
      <c r="C13" s="382">
        <f>$C$12+$B$13</f>
        <v>44885</v>
      </c>
      <c r="D13" s="1" t="s">
        <v>77</v>
      </c>
      <c r="F13" s="1" t="s">
        <v>72</v>
      </c>
      <c r="H13" s="1" t="s">
        <v>44</v>
      </c>
      <c r="J13" s="1" t="s">
        <v>63</v>
      </c>
      <c r="L13" s="115" t="s">
        <v>211</v>
      </c>
    </row>
    <row r="14" spans="1:16" ht="13.2" customHeight="1" x14ac:dyDescent="0.25">
      <c r="A14" s="380" t="s">
        <v>227</v>
      </c>
      <c r="B14" s="383"/>
      <c r="C14" s="369">
        <v>44886</v>
      </c>
      <c r="D14" s="1" t="s">
        <v>76</v>
      </c>
      <c r="F14" s="1" t="s">
        <v>73</v>
      </c>
      <c r="H14" s="1" t="s">
        <v>45</v>
      </c>
      <c r="J14" s="1" t="s">
        <v>64</v>
      </c>
      <c r="L14" s="115" t="s">
        <v>212</v>
      </c>
    </row>
    <row r="15" spans="1:16" ht="13.2" customHeight="1" thickBot="1" x14ac:dyDescent="0.3">
      <c r="A15" s="384" t="s">
        <v>268</v>
      </c>
      <c r="B15" s="385"/>
      <c r="C15" s="386"/>
      <c r="D15" s="1" t="s">
        <v>77</v>
      </c>
      <c r="F15" s="1" t="s">
        <v>128</v>
      </c>
      <c r="H15" s="1" t="s">
        <v>125</v>
      </c>
      <c r="J15" s="1" t="s">
        <v>121</v>
      </c>
      <c r="L15" s="115" t="s">
        <v>213</v>
      </c>
    </row>
    <row r="16" spans="1:16" ht="11.25" customHeight="1" thickTop="1" x14ac:dyDescent="0.25">
      <c r="A16" s="192"/>
      <c r="B16" s="192"/>
      <c r="C16" s="192"/>
      <c r="D16" s="282" t="str">
        <f>IF($A$1="Português",D17,IF($A$1="English",D18,IF($A$1="Español",D19,IF($A$1="Français",D20,))))</f>
        <v>SONORIZAÇÃO</v>
      </c>
      <c r="F16" s="282" t="str">
        <f>IF($A$1="Português",F17,IF($A$1="English",F18,IF($A$1="Español",F19,IF($A$1="Français",F20,))))</f>
        <v>MONITORES</v>
      </c>
      <c r="H16" s="282" t="str">
        <f>IF($A$1="Português",H17,IF($A$1="English",H18,IF($A$1="Español",H19,IF($A$1="Français",H20,))))</f>
        <v>ASSISTÊNCIA TÉCNICA</v>
      </c>
      <c r="J16" s="282" t="str">
        <f>IF($A$1="Português",J17,IF($A$1="English",J18,IF($A$1="Español",J19,IF($A$1="Français",J20,))))</f>
        <v>Écran (3.00m X 2.30m)</v>
      </c>
      <c r="L16" s="282" t="str">
        <f>IF($A$1="Português",L17,IF($A$1="English",L18,IF($A$1="Español",L19,IF($A$1="Français",L20,))))</f>
        <v>Restante pagamento até:</v>
      </c>
    </row>
    <row r="17" spans="1:16" ht="11.25" customHeight="1" x14ac:dyDescent="0.2">
      <c r="A17" s="63" t="str">
        <f>IF($A$1="Português",A18,IF($A$1="English",A19,IF($A$1="Español",A20,IF($A$1="Français",A21,))))</f>
        <v>17 a 19 de Novembro 2022</v>
      </c>
      <c r="D17" s="5" t="s">
        <v>80</v>
      </c>
      <c r="F17" s="113" t="s">
        <v>165</v>
      </c>
      <c r="H17" s="1" t="s">
        <v>23</v>
      </c>
      <c r="J17" s="87" t="s">
        <v>62</v>
      </c>
      <c r="L17" s="120" t="s">
        <v>181</v>
      </c>
    </row>
    <row r="18" spans="1:16" ht="11.25" customHeight="1" x14ac:dyDescent="0.2">
      <c r="A18" s="361" t="s">
        <v>254</v>
      </c>
      <c r="D18" s="5" t="s">
        <v>67</v>
      </c>
      <c r="F18" s="113" t="s">
        <v>166</v>
      </c>
      <c r="H18" s="75" t="s">
        <v>68</v>
      </c>
      <c r="J18" s="1" t="s">
        <v>65</v>
      </c>
      <c r="L18" s="120" t="s">
        <v>182</v>
      </c>
    </row>
    <row r="19" spans="1:16" ht="11.25" customHeight="1" x14ac:dyDescent="0.2">
      <c r="A19" s="362" t="s">
        <v>255</v>
      </c>
      <c r="D19" s="5" t="s">
        <v>81</v>
      </c>
      <c r="F19" s="113" t="s">
        <v>165</v>
      </c>
      <c r="H19" s="75" t="s">
        <v>69</v>
      </c>
      <c r="J19" s="1" t="s">
        <v>66</v>
      </c>
      <c r="L19" s="120" t="s">
        <v>216</v>
      </c>
    </row>
    <row r="20" spans="1:16" ht="11.25" customHeight="1" x14ac:dyDescent="0.2">
      <c r="A20" s="362" t="s">
        <v>256</v>
      </c>
      <c r="D20" s="5" t="s">
        <v>67</v>
      </c>
      <c r="F20" s="113" t="s">
        <v>167</v>
      </c>
      <c r="H20" s="75" t="s">
        <v>126</v>
      </c>
      <c r="J20" s="1" t="s">
        <v>65</v>
      </c>
      <c r="L20" s="121" t="s">
        <v>183</v>
      </c>
    </row>
    <row r="21" spans="1:16" ht="11.25" customHeight="1" x14ac:dyDescent="0.2">
      <c r="A21" s="363" t="s">
        <v>257</v>
      </c>
      <c r="C21" s="282" t="str">
        <f>IF($A$1="Português",C22,IF($A$1="English",C23,IF($A$1="Español",C24,IF($A$1="Français",C25,))))</f>
        <v>Quant.</v>
      </c>
      <c r="D21" s="282" t="str">
        <f>IF($A$1="Português",D22,IF($A$1="English",D23,IF($A$1="Español",D24,IF($A$1="Français",D25,))))</f>
        <v>Tipo de suporte</v>
      </c>
      <c r="F21" s="282" t="str">
        <f>IF($A$1="Português",F22,IF($A$1="English",F23,IF($A$1="Español",F24,IF($A$1="Français",F25,))))</f>
        <v>Data:</v>
      </c>
      <c r="H21" s="282" t="str">
        <f>IF($A$1="Português",H22,IF($A$1="English",H23,IF($A$1="Español",H24,IF($A$1="Français",H25,))))</f>
        <v>Campos Obrigatórios</v>
      </c>
      <c r="J21" s="282" t="str">
        <f>IF($A$1="Português",J22,IF($A$1="English",J23,IF($A$1="Español",J24,IF($A$1="Français",J25,))))</f>
        <v>Microfone com fio (Mesa, Tripé ou Púlpito)</v>
      </c>
      <c r="L21" s="282" t="str">
        <f>IF($A$1="Português",L22,IF($A$1="English",L23,IF($A$1="Español",L24,IF($A$1="Français",L25,))))</f>
        <v>taxa de IVA (ler Normas)</v>
      </c>
    </row>
    <row r="22" spans="1:16" ht="11.25" customHeight="1" x14ac:dyDescent="0.25">
      <c r="A22" s="282" t="str">
        <f>IF($A$1="Português",A23,IF($A$1="English",A24,IF($A$1="Español",A25,IF($A$1="Français",A26,))))</f>
        <v>Enviar para:</v>
      </c>
      <c r="C22" s="6" t="s">
        <v>39</v>
      </c>
      <c r="D22" s="1" t="s">
        <v>27</v>
      </c>
      <c r="F22" s="6" t="s">
        <v>4</v>
      </c>
      <c r="H22" s="1" t="s">
        <v>31</v>
      </c>
      <c r="J22" s="88" t="s">
        <v>88</v>
      </c>
      <c r="L22" s="128" t="s">
        <v>217</v>
      </c>
    </row>
    <row r="23" spans="1:16" ht="11.25" customHeight="1" x14ac:dyDescent="0.2">
      <c r="A23" s="59" t="s">
        <v>235</v>
      </c>
      <c r="C23" s="6" t="s">
        <v>40</v>
      </c>
      <c r="D23" s="1" t="s">
        <v>46</v>
      </c>
      <c r="F23" s="6" t="s">
        <v>37</v>
      </c>
      <c r="H23" s="1" t="s">
        <v>32</v>
      </c>
      <c r="J23" s="5" t="s">
        <v>90</v>
      </c>
      <c r="L23" s="128" t="s">
        <v>218</v>
      </c>
    </row>
    <row r="24" spans="1:16" ht="11.25" customHeight="1" x14ac:dyDescent="0.2">
      <c r="A24" s="59" t="s">
        <v>236</v>
      </c>
      <c r="C24" s="6" t="s">
        <v>41</v>
      </c>
      <c r="D24" s="1" t="s">
        <v>47</v>
      </c>
      <c r="F24" s="6" t="s">
        <v>38</v>
      </c>
      <c r="H24" s="1" t="s">
        <v>33</v>
      </c>
      <c r="J24" s="5" t="s">
        <v>91</v>
      </c>
      <c r="L24" s="128" t="s">
        <v>219</v>
      </c>
    </row>
    <row r="25" spans="1:16" ht="11.25" customHeight="1" x14ac:dyDescent="0.2">
      <c r="A25" s="59" t="s">
        <v>237</v>
      </c>
      <c r="C25" s="89" t="s">
        <v>117</v>
      </c>
      <c r="D25" s="1" t="s">
        <v>132</v>
      </c>
      <c r="F25" s="6" t="s">
        <v>37</v>
      </c>
      <c r="H25" s="78" t="s">
        <v>149</v>
      </c>
      <c r="J25" s="5" t="s">
        <v>122</v>
      </c>
      <c r="L25" s="70" t="s">
        <v>222</v>
      </c>
    </row>
    <row r="26" spans="1:16" ht="11.25" customHeight="1" x14ac:dyDescent="0.2">
      <c r="A26" s="59" t="s">
        <v>238</v>
      </c>
      <c r="C26" s="282" t="str">
        <f>IF($A$1="Português",C27,IF($A$1="English",C28,IF($A$1="Español",C29,IF($A$1="Français",C30,))))</f>
        <v>Cabo VGA</v>
      </c>
      <c r="D26" s="282" t="str">
        <f>IF($A$1="Português",D27,IF($A$1="English",D28,IF($A$1="Español",D29,IF($A$1="Français",D30,))))</f>
        <v>MICROFONES</v>
      </c>
      <c r="F26" s="282" t="str">
        <f>IF($A$1="Português",F27,IF($A$1="English",F28,IF($A$1="Español",F29,IF($A$1="Français",F30,))))</f>
        <v>unid.</v>
      </c>
      <c r="H26" s="282" t="str">
        <f>IF($A$1="Português",H27,IF($A$1="English",H28,IF($A$1="Español",H29,IF($A$1="Français",H30,))))</f>
        <v>Sujeito a Orçamento</v>
      </c>
      <c r="J26" s="282" t="str">
        <f>IF($A$1="Português",J27,IF($A$1="English",J28,IF($A$1="Español",J29,IF($A$1="Français",J30,))))</f>
        <v>Microfone sem fio (Tripé ou Lapela)</v>
      </c>
    </row>
    <row r="27" spans="1:16" ht="11.25" customHeight="1" x14ac:dyDescent="0.25">
      <c r="A27" s="282" t="str">
        <f>IF($A$1="Português",A28,IF($A$1="English",A29,IF($A$1="Español",A30,IF($A$1="Français",A31,))))</f>
        <v>Assinatura:</v>
      </c>
      <c r="C27" s="5" t="s">
        <v>21</v>
      </c>
      <c r="D27" s="113" t="s">
        <v>172</v>
      </c>
      <c r="F27" s="9" t="s">
        <v>1</v>
      </c>
      <c r="H27" s="56" t="s">
        <v>101</v>
      </c>
      <c r="J27" s="88" t="s">
        <v>89</v>
      </c>
    </row>
    <row r="28" spans="1:16" ht="11.25" customHeight="1" x14ac:dyDescent="0.25">
      <c r="A28" s="7" t="s">
        <v>3</v>
      </c>
      <c r="C28" s="1" t="s">
        <v>60</v>
      </c>
      <c r="D28" s="113" t="s">
        <v>173</v>
      </c>
      <c r="F28" s="8" t="s">
        <v>42</v>
      </c>
      <c r="H28" s="56" t="s">
        <v>102</v>
      </c>
      <c r="J28" s="8" t="s">
        <v>93</v>
      </c>
    </row>
    <row r="29" spans="1:16" ht="11.25" customHeight="1" x14ac:dyDescent="0.25">
      <c r="A29" s="7" t="s">
        <v>35</v>
      </c>
      <c r="C29" s="1" t="s">
        <v>61</v>
      </c>
      <c r="D29" s="113" t="s">
        <v>174</v>
      </c>
      <c r="F29" s="9" t="s">
        <v>1</v>
      </c>
      <c r="H29" s="56" t="s">
        <v>103</v>
      </c>
      <c r="J29" s="1" t="s">
        <v>92</v>
      </c>
    </row>
    <row r="30" spans="1:16" ht="11.25" customHeight="1" x14ac:dyDescent="0.25">
      <c r="A30" s="7" t="s">
        <v>36</v>
      </c>
      <c r="C30" s="1" t="s">
        <v>130</v>
      </c>
      <c r="D30" s="113" t="s">
        <v>175</v>
      </c>
      <c r="F30" s="8" t="s">
        <v>42</v>
      </c>
      <c r="H30" s="1" t="s">
        <v>127</v>
      </c>
      <c r="J30" s="1" t="s">
        <v>123</v>
      </c>
      <c r="M30" s="90"/>
    </row>
    <row r="31" spans="1:16" ht="11.25" customHeight="1" x14ac:dyDescent="0.25">
      <c r="A31" s="7" t="s">
        <v>35</v>
      </c>
      <c r="C31" s="282" t="str">
        <f>IF($A$1="Português",C32,IF($A$1="English",C33,IF($A$1="Español",C34,IF($A$1="Français",C35,))))</f>
        <v>Atenção!</v>
      </c>
      <c r="D31" s="282" t="str">
        <f>IF($A$1="Português",D32,IF($A$1="English",D33,IF($A$1="Español",D34,IF($A$1="Français",D35,))))</f>
        <v>Leitor de CD Simples</v>
      </c>
      <c r="F31" s="282" t="str">
        <f>IF($A$1="Português",F32,IF($A$1="English",F33,IF($A$1="Español",F34,IF($A$1="Français",F35,))))</f>
        <v>Valor</v>
      </c>
      <c r="H31" s="282" t="str">
        <f>IF($A$1="Português",H32,IF($A$1="English",H33,IF($A$1="Español",H34,IF($A$1="Français",H35,))))</f>
        <v>Pais:</v>
      </c>
      <c r="J31" s="282" t="str">
        <f>IF($A$1="Português",J32,IF($A$1="English",J33,IF($A$1="Español",J34,IF($A$1="Français",J35,))))</f>
        <v>Nome da Empresa Expositora:</v>
      </c>
      <c r="M31" s="90"/>
      <c r="O31" s="5"/>
      <c r="P31" s="5"/>
    </row>
    <row r="32" spans="1:16" ht="11.25" customHeight="1" x14ac:dyDescent="0.2">
      <c r="A32" s="282" t="str">
        <f>IF($A$1="Português",A33,IF($A$1="English",A34,IF($A$1="Español",A35,IF($A$1="Français",A36,))))</f>
        <v>ACESSÓRIOS</v>
      </c>
      <c r="C32" s="115" t="s">
        <v>232</v>
      </c>
      <c r="D32" s="88" t="s">
        <v>96</v>
      </c>
      <c r="F32" s="10" t="s">
        <v>9</v>
      </c>
      <c r="H32" s="17" t="s">
        <v>194</v>
      </c>
      <c r="J32" s="81" t="s">
        <v>144</v>
      </c>
      <c r="M32" s="90"/>
      <c r="O32" s="5"/>
      <c r="P32" s="5"/>
    </row>
    <row r="33" spans="1:16" ht="11.25" customHeight="1" x14ac:dyDescent="0.2">
      <c r="A33" s="113" t="s">
        <v>176</v>
      </c>
      <c r="C33" s="115" t="s">
        <v>233</v>
      </c>
      <c r="D33" s="1" t="s">
        <v>94</v>
      </c>
      <c r="F33" s="10" t="s">
        <v>43</v>
      </c>
      <c r="H33" s="17" t="s">
        <v>195</v>
      </c>
      <c r="J33" s="65" t="s">
        <v>145</v>
      </c>
      <c r="M33" s="90"/>
      <c r="O33" s="5"/>
      <c r="P33" s="5"/>
    </row>
    <row r="34" spans="1:16" ht="11.25" customHeight="1" x14ac:dyDescent="0.2">
      <c r="A34" s="113" t="s">
        <v>177</v>
      </c>
      <c r="C34" s="115" t="s">
        <v>234</v>
      </c>
      <c r="D34" s="1" t="s">
        <v>95</v>
      </c>
      <c r="F34" s="1" t="s">
        <v>9</v>
      </c>
      <c r="H34" s="17" t="s">
        <v>194</v>
      </c>
      <c r="J34" s="81" t="s">
        <v>146</v>
      </c>
      <c r="M34" s="90"/>
      <c r="O34" s="5"/>
      <c r="P34" s="5"/>
    </row>
    <row r="35" spans="1:16" ht="11.25" customHeight="1" x14ac:dyDescent="0.2">
      <c r="A35" s="113" t="s">
        <v>178</v>
      </c>
      <c r="C35" s="115" t="s">
        <v>233</v>
      </c>
      <c r="D35" s="1" t="s">
        <v>129</v>
      </c>
      <c r="F35" s="43" t="s">
        <v>118</v>
      </c>
      <c r="H35" s="17" t="s">
        <v>196</v>
      </c>
      <c r="J35" s="82" t="s">
        <v>147</v>
      </c>
      <c r="M35" s="91"/>
    </row>
    <row r="36" spans="1:16" ht="11.25" customHeight="1" x14ac:dyDescent="0.25">
      <c r="A36" s="113" t="s">
        <v>179</v>
      </c>
      <c r="F36" s="282" t="str">
        <f>IF($A$1="Português",F37,IF($A$1="English",F38,IF($A$1="Español",F39,IF($A$1="Français",F40,))))</f>
        <v>LEITORES</v>
      </c>
    </row>
    <row r="37" spans="1:16" ht="11.25" customHeight="1" x14ac:dyDescent="0.25">
      <c r="A37" s="282" t="str">
        <f>IF($A$1="Português",A38,IF($A$1="English",A39,IF($A$1="Español",A40,IF($A$1="Français",A41,))))</f>
        <v>SOM BASE</v>
      </c>
      <c r="F37" s="113" t="s">
        <v>161</v>
      </c>
    </row>
    <row r="38" spans="1:16" ht="11.25" customHeight="1" x14ac:dyDescent="0.25">
      <c r="A38" s="113" t="s">
        <v>168</v>
      </c>
      <c r="F38" s="113" t="s">
        <v>162</v>
      </c>
    </row>
    <row r="39" spans="1:16" ht="11.25" customHeight="1" x14ac:dyDescent="0.25">
      <c r="A39" s="113" t="s">
        <v>169</v>
      </c>
      <c r="F39" s="113" t="s">
        <v>163</v>
      </c>
    </row>
    <row r="40" spans="1:16" ht="11.25" customHeight="1" x14ac:dyDescent="0.25">
      <c r="A40" s="113" t="s">
        <v>170</v>
      </c>
      <c r="F40" s="113" t="s">
        <v>164</v>
      </c>
    </row>
    <row r="41" spans="1:16" ht="11.25" customHeight="1" x14ac:dyDescent="0.25">
      <c r="A41" s="113" t="s">
        <v>171</v>
      </c>
    </row>
  </sheetData>
  <sheetProtection algorithmName="SHA-512" hashValue="mfYzQUGEUETGaisX3qTrhxhm4Hn0Z4wKH0lEk6aNNtqMW4DnMcSeYINkDF5EoufptAuct8HjIzJE4rn8gY0moA==" saltValue="sT5fx4C+cDEiqnVSUTJEag==" spinCount="100000" sheet="1" objects="1" scenarios="1" selectLockedCells="1"/>
  <phoneticPr fontId="0" type="noConversion"/>
  <printOptions horizontalCentered="1" gridLines="1"/>
  <pageMargins left="0" right="0" top="0.59055118110236227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2"/>
  <sheetViews>
    <sheetView showGridLines="0" zoomScaleNormal="100" workbookViewId="0">
      <selection activeCell="A2" sqref="A2"/>
    </sheetView>
  </sheetViews>
  <sheetFormatPr defaultColWidth="9.109375" defaultRowHeight="10.199999999999999" x14ac:dyDescent="0.2"/>
  <cols>
    <col min="1" max="1" width="123.88671875" style="23" customWidth="1"/>
    <col min="2" max="16384" width="9.109375" style="23"/>
  </cols>
  <sheetData>
    <row r="1" spans="1:1" x14ac:dyDescent="0.2">
      <c r="A1" s="73" t="str">
        <f>Audiovisuais!$L$1</f>
        <v>Português</v>
      </c>
    </row>
    <row r="2" spans="1:1" s="74" customFormat="1" ht="15" customHeight="1" x14ac:dyDescent="0.2">
      <c r="A2" s="127"/>
    </row>
    <row r="3" spans="1:1" x14ac:dyDescent="0.2">
      <c r="A3" s="109" t="str">
        <f>IF($A$1="Português",A4,IF($A$1="English",A5,IF($A$1="Español",A6,IF($A$1="Français",A7,))))</f>
        <v>Requisições durante a Montagem e Realização tem um AGRAVAMENTO de 30% e está sujeita à disponibilidade do produto</v>
      </c>
    </row>
    <row r="4" spans="1:1" x14ac:dyDescent="0.2">
      <c r="A4" s="135" t="s">
        <v>228</v>
      </c>
    </row>
    <row r="5" spans="1:1" x14ac:dyDescent="0.2">
      <c r="A5" s="136" t="s">
        <v>229</v>
      </c>
    </row>
    <row r="6" spans="1:1" x14ac:dyDescent="0.2">
      <c r="A6" s="135" t="s">
        <v>230</v>
      </c>
    </row>
    <row r="7" spans="1:1" x14ac:dyDescent="0.2">
      <c r="A7" s="137" t="s">
        <v>231</v>
      </c>
    </row>
    <row r="8" spans="1:1" ht="20.399999999999999" x14ac:dyDescent="0.2">
      <c r="A8" s="109" t="str">
        <f>IF($A$1="Português",A9,IF($A$1="English",A10,IF($A$1="Español",A11,IF($A$1="Français",A12,))))</f>
        <v>A desistência de serviços solicitados só poderá ser feita até ao 4º dia antes do período de montagem, a partir desta data 
não haverá lugar à devolução do valor pago.</v>
      </c>
    </row>
    <row r="9" spans="1:1" ht="20.399999999999999" x14ac:dyDescent="0.2">
      <c r="A9" s="135" t="s">
        <v>223</v>
      </c>
    </row>
    <row r="10" spans="1:1" ht="20.399999999999999" x14ac:dyDescent="0.2">
      <c r="A10" s="136" t="s">
        <v>224</v>
      </c>
    </row>
    <row r="11" spans="1:1" ht="20.399999999999999" x14ac:dyDescent="0.2">
      <c r="A11" s="135" t="s">
        <v>225</v>
      </c>
    </row>
    <row r="12" spans="1:1" ht="20.399999999999999" x14ac:dyDescent="0.2">
      <c r="A12" s="138" t="s">
        <v>226</v>
      </c>
    </row>
    <row r="13" spans="1:1" x14ac:dyDescent="0.2">
      <c r="A13" s="109" t="str">
        <f>IF($A$1="Português",A14,IF($A$1="English",A15,IF($A$1="Español",A16,IF($A$1="Français",A17,))))</f>
        <v>Se for uma REGIÃO AUTÓNOMA, indique qual:    (Aplica-se apenas às Empresas Portuguesas)</v>
      </c>
    </row>
    <row r="14" spans="1:1" x14ac:dyDescent="0.2">
      <c r="A14" s="75" t="s">
        <v>250</v>
      </c>
    </row>
    <row r="15" spans="1:1" x14ac:dyDescent="0.2">
      <c r="A15" s="124" t="s">
        <v>251</v>
      </c>
    </row>
    <row r="16" spans="1:1" x14ac:dyDescent="0.2">
      <c r="A16" s="75" t="s">
        <v>252</v>
      </c>
    </row>
    <row r="17" spans="1:1" x14ac:dyDescent="0.2">
      <c r="A17" s="125" t="s">
        <v>253</v>
      </c>
    </row>
    <row r="18" spans="1:1" x14ac:dyDescent="0.2">
      <c r="A18" s="109" t="str">
        <f>IF($A$1="Português",A19,IF($A$1="English",A20,IF($A$1="Español",A21,IF($A$1="Français",A22,))))</f>
        <v xml:space="preserve">Todos os serviços/material são fornecidos em regime de aluguer durante o período de realização do Certame e são entregues aos Expositores na última tarde de montagem. </v>
      </c>
    </row>
    <row r="19" spans="1:1" ht="11.4" x14ac:dyDescent="0.25">
      <c r="A19" s="107" t="s">
        <v>150</v>
      </c>
    </row>
    <row r="20" spans="1:1" x14ac:dyDescent="0.2">
      <c r="A20" s="110" t="s">
        <v>151</v>
      </c>
    </row>
    <row r="21" spans="1:1" x14ac:dyDescent="0.2">
      <c r="A21" s="108" t="s">
        <v>152</v>
      </c>
    </row>
    <row r="22" spans="1:1" x14ac:dyDescent="0.2">
      <c r="A22" s="108" t="s">
        <v>153</v>
      </c>
    </row>
    <row r="23" spans="1:1" x14ac:dyDescent="0.2">
      <c r="A23" s="109" t="str">
        <f>IF($A$1="Português",A24,IF($A$1="English",A25,IF($A$1="Español",A26,IF($A$1="Français",A27,))))</f>
        <v>Kit de som com 2 colunas, Amplificador, Mesa de Áudio e Emissor de Mão</v>
      </c>
    </row>
    <row r="24" spans="1:1" x14ac:dyDescent="0.2">
      <c r="A24" s="3" t="s">
        <v>82</v>
      </c>
    </row>
    <row r="25" spans="1:1" x14ac:dyDescent="0.2">
      <c r="A25" s="1" t="s">
        <v>85</v>
      </c>
    </row>
    <row r="26" spans="1:1" x14ac:dyDescent="0.2">
      <c r="A26" s="1" t="s">
        <v>83</v>
      </c>
    </row>
    <row r="27" spans="1:1" x14ac:dyDescent="0.2">
      <c r="A27" s="77" t="s">
        <v>136</v>
      </c>
    </row>
    <row r="28" spans="1:1" x14ac:dyDescent="0.2">
      <c r="A28" s="109" t="str">
        <f>IF($A$1="Português",A29,IF($A$1="English",A30,IF($A$1="Español",A31,IF($A$1="Français",A32,))))</f>
        <v>Kit de som com 4 colunas, Amplificador, Mesa de Áudio e Emissor de Mão</v>
      </c>
    </row>
    <row r="29" spans="1:1" x14ac:dyDescent="0.2">
      <c r="A29" s="3" t="s">
        <v>87</v>
      </c>
    </row>
    <row r="30" spans="1:1" x14ac:dyDescent="0.2">
      <c r="A30" s="3" t="s">
        <v>86</v>
      </c>
    </row>
    <row r="31" spans="1:1" x14ac:dyDescent="0.2">
      <c r="A31" s="1" t="s">
        <v>84</v>
      </c>
    </row>
    <row r="32" spans="1:1" x14ac:dyDescent="0.2">
      <c r="A32" s="77" t="s">
        <v>137</v>
      </c>
    </row>
    <row r="33" spans="1:1" x14ac:dyDescent="0.2">
      <c r="A33" s="109" t="str">
        <f>IF($A$1="Português",A34,IF($A$1="English",A35,IF($A$1="Español",A36,IF($A$1="Français",A37,))))</f>
        <v>O equipamento será entregue no último dia de montagem, se necessitar que a entrega seja feita antes, informe por favor:</v>
      </c>
    </row>
    <row r="34" spans="1:1" x14ac:dyDescent="0.2">
      <c r="A34" s="23" t="s">
        <v>26</v>
      </c>
    </row>
    <row r="35" spans="1:1" x14ac:dyDescent="0.2">
      <c r="A35" s="75" t="s">
        <v>71</v>
      </c>
    </row>
    <row r="36" spans="1:1" x14ac:dyDescent="0.2">
      <c r="A36" s="75" t="s">
        <v>70</v>
      </c>
    </row>
    <row r="37" spans="1:1" x14ac:dyDescent="0.2">
      <c r="A37" s="76" t="s">
        <v>135</v>
      </c>
    </row>
    <row r="38" spans="1:1" x14ac:dyDescent="0.2">
      <c r="A38" s="109" t="str">
        <f>IF($A$1="Português",A39,IF($A$1="English",A40,IF($A$1="Español",A41,IF($A$1="Français",A42,))))</f>
        <v>Pagamento a favor de:   LISBOA-FEIRAS CONGRESSOS E EVENTOS   (referência)</v>
      </c>
    </row>
    <row r="39" spans="1:1" x14ac:dyDescent="0.2">
      <c r="A39" s="71" t="s">
        <v>184</v>
      </c>
    </row>
    <row r="40" spans="1:1" x14ac:dyDescent="0.2">
      <c r="A40" s="72" t="s">
        <v>185</v>
      </c>
    </row>
    <row r="41" spans="1:1" x14ac:dyDescent="0.2">
      <c r="A41" s="71" t="s">
        <v>186</v>
      </c>
    </row>
    <row r="42" spans="1:1" x14ac:dyDescent="0.2">
      <c r="A42" s="119" t="s">
        <v>187</v>
      </c>
    </row>
  </sheetData>
  <sheetProtection algorithmName="SHA-512" hashValue="67aDdr2VW2AadulWP5vxYQHUJY5OJeSHoIoLH+lJeoqbgfiF2utd9CLpNyv49xVU7PsUZarUdcAurdYHhNAj2A==" saltValue="dPESGfipBLK395+y+/anR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Audiovisuais</vt:lpstr>
      <vt:lpstr>T1</vt:lpstr>
      <vt:lpstr>T2</vt:lpstr>
      <vt:lpstr>Audiovisuais!Print_Area</vt:lpstr>
    </vt:vector>
  </TitlesOfParts>
  <Company>AIP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mplopes01</dc:creator>
  <cp:lastModifiedBy>Pilar Anton</cp:lastModifiedBy>
  <cp:lastPrinted>2022-03-11T16:21:41Z</cp:lastPrinted>
  <dcterms:created xsi:type="dcterms:W3CDTF">2010-07-14T14:04:12Z</dcterms:created>
  <dcterms:modified xsi:type="dcterms:W3CDTF">2022-04-21T19:56:53Z</dcterms:modified>
</cp:coreProperties>
</file>