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C:\Users\mplopes01\Documents\1_Geral\Originais\Boletins\ExpoDentaria\"/>
    </mc:Choice>
  </mc:AlternateContent>
  <bookViews>
    <workbookView xWindow="-15" yWindow="4635" windowWidth="17340" windowHeight="4695" tabRatio="610"/>
  </bookViews>
  <sheets>
    <sheet name="Audiovisuais" sheetId="1" r:id="rId1"/>
    <sheet name="T1" sheetId="4" state="hidden" r:id="rId2"/>
    <sheet name="T2" sheetId="5" state="hidden" r:id="rId3"/>
  </sheets>
  <definedNames>
    <definedName name="_xlnm.Print_Area" localSheetId="0">Audiovisuais!$A$1:$S$69</definedName>
  </definedNames>
  <calcPr calcId="171027" concurrentCalc="0"/>
</workbook>
</file>

<file path=xl/calcChain.xml><?xml version="1.0" encoding="utf-8"?>
<calcChain xmlns="http://schemas.openxmlformats.org/spreadsheetml/2006/main">
  <c r="AA17" i="1" l="1"/>
  <c r="Z17" i="1"/>
  <c r="Y17" i="1"/>
  <c r="X17" i="1"/>
  <c r="W17" i="1"/>
  <c r="V17" i="1"/>
  <c r="AB4" i="1"/>
  <c r="AA4" i="1"/>
  <c r="Z4" i="1"/>
  <c r="Y4" i="1"/>
  <c r="X4" i="1"/>
  <c r="W4" i="1"/>
  <c r="V4" i="1"/>
  <c r="L34" i="1"/>
  <c r="L32" i="1"/>
  <c r="L30" i="1"/>
  <c r="AC1"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32" i="1"/>
  <c r="T6" i="1"/>
  <c r="A5" i="1"/>
  <c r="W33" i="1"/>
  <c r="X33" i="1"/>
  <c r="Y33" i="1"/>
  <c r="Y34" i="1"/>
  <c r="Y32" i="1"/>
  <c r="X32" i="1"/>
  <c r="AA31" i="1"/>
  <c r="AA30" i="1"/>
  <c r="W30" i="1"/>
  <c r="X30" i="1"/>
  <c r="Y30" i="1"/>
  <c r="O33" i="1"/>
  <c r="O31" i="1"/>
  <c r="O29" i="1"/>
  <c r="O25" i="1"/>
  <c r="O23" i="1"/>
  <c r="O21" i="1"/>
  <c r="O18" i="1"/>
  <c r="O48" i="1"/>
  <c r="O46" i="1"/>
  <c r="O44" i="1"/>
  <c r="O42" i="1"/>
  <c r="O39" i="1"/>
  <c r="O36" i="1"/>
  <c r="H50" i="1"/>
  <c r="P57" i="1"/>
  <c r="Q46" i="1"/>
  <c r="Q44" i="1"/>
  <c r="Q42" i="1"/>
  <c r="Q36" i="1"/>
  <c r="Q29" i="1"/>
  <c r="A1" i="5"/>
  <c r="A1" i="4"/>
  <c r="A33" i="4"/>
  <c r="B62" i="1"/>
  <c r="A8" i="5"/>
  <c r="C13" i="1"/>
  <c r="A28" i="5"/>
  <c r="D62" i="1"/>
  <c r="I6" i="4"/>
  <c r="I16" i="4"/>
  <c r="A8" i="4"/>
  <c r="C65" i="1"/>
  <c r="C16" i="4"/>
  <c r="C35" i="1"/>
  <c r="E16" i="4"/>
  <c r="C27" i="1"/>
  <c r="E21" i="4"/>
  <c r="E1" i="4"/>
  <c r="E6" i="4"/>
  <c r="G31" i="4"/>
  <c r="J60" i="1"/>
  <c r="I36" i="4"/>
  <c r="C10" i="1"/>
  <c r="A13" i="5"/>
  <c r="E36" i="1"/>
  <c r="A3" i="5"/>
  <c r="A6" i="1"/>
  <c r="A18" i="5"/>
  <c r="A23" i="5"/>
  <c r="C52" i="1"/>
  <c r="E33" i="4"/>
  <c r="A3" i="4"/>
  <c r="B67" i="1"/>
  <c r="E11" i="4"/>
  <c r="I53" i="1"/>
  <c r="A28" i="4"/>
  <c r="A18" i="4"/>
  <c r="C36" i="1"/>
  <c r="E29" i="4"/>
  <c r="Q16" i="1"/>
  <c r="E26" i="4"/>
  <c r="N50" i="1"/>
  <c r="A23" i="4"/>
  <c r="M16" i="1"/>
  <c r="A13" i="4"/>
  <c r="C48" i="1"/>
  <c r="C1" i="4"/>
  <c r="C26" i="4"/>
  <c r="C11" i="4"/>
  <c r="C16" i="1"/>
  <c r="C31" i="4"/>
  <c r="E46" i="1"/>
  <c r="C21" i="4"/>
  <c r="G27" i="1"/>
  <c r="C6" i="4"/>
  <c r="E25" i="1"/>
  <c r="G26" i="4"/>
  <c r="O50" i="1"/>
  <c r="G21" i="4"/>
  <c r="J8" i="1"/>
  <c r="G16" i="4"/>
  <c r="C50" i="1"/>
  <c r="G11" i="4"/>
  <c r="K1" i="4"/>
  <c r="J59" i="1"/>
  <c r="G6" i="4"/>
  <c r="C9" i="1"/>
  <c r="G1" i="4"/>
  <c r="A4" i="1"/>
  <c r="I31" i="4"/>
  <c r="J57" i="1"/>
  <c r="I26" i="4"/>
  <c r="E44" i="1"/>
  <c r="I21" i="4"/>
  <c r="E42" i="1"/>
  <c r="I11" i="4"/>
  <c r="I1" i="4"/>
  <c r="E17" i="1"/>
  <c r="C42" i="1"/>
  <c r="E39" i="1"/>
  <c r="A2" i="1"/>
  <c r="E18" i="1"/>
  <c r="E20" i="1"/>
  <c r="E21" i="1"/>
  <c r="E23" i="1"/>
  <c r="N46" i="1"/>
  <c r="C20" i="1"/>
  <c r="C17" i="1"/>
  <c r="C23" i="1"/>
  <c r="C46" i="1"/>
  <c r="N42" i="1"/>
  <c r="N44" i="1"/>
  <c r="E53" i="1"/>
  <c r="N65" i="1"/>
  <c r="N36" i="1"/>
  <c r="N18" i="1"/>
  <c r="N25" i="1"/>
  <c r="N33" i="1"/>
  <c r="N29" i="1"/>
  <c r="N39" i="1"/>
  <c r="N21" i="1"/>
  <c r="N48" i="1"/>
  <c r="N23" i="1"/>
  <c r="N31" i="1"/>
  <c r="H18" i="1"/>
  <c r="H21" i="1"/>
  <c r="Q39" i="1"/>
  <c r="Q33" i="1"/>
  <c r="Q31" i="1"/>
  <c r="Q23" i="1"/>
  <c r="Q25" i="1"/>
  <c r="Q21" i="1"/>
  <c r="Q18" i="1"/>
  <c r="Q48" i="1"/>
  <c r="Q56" i="1"/>
  <c r="Q57" i="1"/>
  <c r="Q58" i="1"/>
  <c r="Q59" i="1"/>
  <c r="Q60" i="1"/>
</calcChain>
</file>

<file path=xl/sharedStrings.xml><?xml version="1.0" encoding="utf-8"?>
<sst xmlns="http://schemas.openxmlformats.org/spreadsheetml/2006/main" count="243" uniqueCount="227">
  <si>
    <t>Nº Contribuinte:</t>
  </si>
  <si>
    <t>unid.</t>
  </si>
  <si>
    <t>unid</t>
  </si>
  <si>
    <t>Sub-total</t>
  </si>
  <si>
    <t>TOTAL</t>
  </si>
  <si>
    <t>Assinatura:</t>
  </si>
  <si>
    <t>Data:</t>
  </si>
  <si>
    <t>PÉ</t>
  </si>
  <si>
    <t>PAREDE</t>
  </si>
  <si>
    <t>405 907</t>
  </si>
  <si>
    <t xml:space="preserve">* </t>
  </si>
  <si>
    <t>Euro</t>
  </si>
  <si>
    <t>Valor</t>
  </si>
  <si>
    <t>Horário:</t>
  </si>
  <si>
    <t>409 105</t>
  </si>
  <si>
    <t>409 107</t>
  </si>
  <si>
    <t>407 757</t>
  </si>
  <si>
    <t>409 104</t>
  </si>
  <si>
    <t>409 102</t>
  </si>
  <si>
    <t>LCD 32"</t>
  </si>
  <si>
    <t>TV LED 40"</t>
  </si>
  <si>
    <t>TV LED 55"</t>
  </si>
  <si>
    <t>Projector de vídeo 7000 Alsilumens</t>
  </si>
  <si>
    <t>Cabo VGA</t>
  </si>
  <si>
    <t>409 108</t>
  </si>
  <si>
    <t>ASSISTÊNCIA TÉCNICA</t>
  </si>
  <si>
    <t>408 355</t>
  </si>
  <si>
    <t>408 356</t>
  </si>
  <si>
    <t>O equipamento será entregue no último dia de montagem, se necessitar que a entrega seja feita antes, informe por favor:</t>
  </si>
  <si>
    <t>Tipo de suporte</t>
  </si>
  <si>
    <t>Português</t>
  </si>
  <si>
    <t>English</t>
  </si>
  <si>
    <t>Español</t>
  </si>
  <si>
    <t>Campos Obrigatórios</t>
  </si>
  <si>
    <t>Required Fields</t>
  </si>
  <si>
    <t>Campos Obligatórios</t>
  </si>
  <si>
    <t>NIF:</t>
  </si>
  <si>
    <t>Signature:</t>
  </si>
  <si>
    <t>Firma:</t>
  </si>
  <si>
    <t>Date:</t>
  </si>
  <si>
    <t>Fecha:</t>
  </si>
  <si>
    <t>Quant.</t>
  </si>
  <si>
    <t>Qty</t>
  </si>
  <si>
    <t>Cant.</t>
  </si>
  <si>
    <t>unit</t>
  </si>
  <si>
    <t>Cost</t>
  </si>
  <si>
    <t>Type of support</t>
  </si>
  <si>
    <t>Tipo de soporte</t>
  </si>
  <si>
    <t>HEIGHT</t>
  </si>
  <si>
    <t>WALL</t>
  </si>
  <si>
    <t>PIE</t>
  </si>
  <si>
    <t>PARED</t>
  </si>
  <si>
    <t>DVD Reader</t>
  </si>
  <si>
    <t>Lector de DVD</t>
  </si>
  <si>
    <t>Leitor de Bluray</t>
  </si>
  <si>
    <t>Bluray Reader</t>
  </si>
  <si>
    <t>Lector de Bluray</t>
  </si>
  <si>
    <t>Proyector de video 3000 Alsilumens</t>
  </si>
  <si>
    <t>Screen (2.40m X 1.80m)</t>
  </si>
  <si>
    <t>Pantalla (2.40m X 1.80m)</t>
  </si>
  <si>
    <t>Écran (2.40m X 1.80m)</t>
  </si>
  <si>
    <t>VGA Cable</t>
  </si>
  <si>
    <t>Cable VGA</t>
  </si>
  <si>
    <t>Écran (3.00m X 2.30m)</t>
  </si>
  <si>
    <t xml:space="preserve"> Video Projector 7000 Alsilumens</t>
  </si>
  <si>
    <t>Proyector de video 7000 Alsilumens</t>
  </si>
  <si>
    <t>Screen (3.00m X 2.30m)</t>
  </si>
  <si>
    <t>Pantalla (3.00m X 2.30m)</t>
  </si>
  <si>
    <t>SOUND</t>
  </si>
  <si>
    <t>TECHNICAL SUPPORT</t>
  </si>
  <si>
    <t>ASISTENCIA TÉCNICA</t>
  </si>
  <si>
    <t>El equipamiento se entregará el último día de montaje. Si necesita que la entrega se haga antes, informe por favor:</t>
  </si>
  <si>
    <t>The equipment will be delivered on the last assembly day. If you need the deliver. To be made prior to that date, please inform:</t>
  </si>
  <si>
    <t>Schedule:</t>
  </si>
  <si>
    <t>Horario:</t>
  </si>
  <si>
    <t>Projector de vídeo 3000 Alsilumens</t>
  </si>
  <si>
    <t>PROJECÇÃO DE VÍDEO</t>
  </si>
  <si>
    <t>PROYECCIÓN DE VIDEO</t>
  </si>
  <si>
    <t>PROJECTION VIDEO</t>
  </si>
  <si>
    <t>Pack 1</t>
  </si>
  <si>
    <t>Pack 2</t>
  </si>
  <si>
    <t>SONORIZAÇÃO</t>
  </si>
  <si>
    <t>SONORIZACIÓN</t>
  </si>
  <si>
    <t>Kit de som com 2 colunas, Amplificador, Mesa de Áudio e Emissor de Mão</t>
  </si>
  <si>
    <t>Kit de sonido con 2 Altavoces, Amplificador, Mesa de Audio y Emisor de Mano</t>
  </si>
  <si>
    <t>Kit de sonido con 4 Altavoces, Amplificador, Mesa de Audio y Emisor de Mano</t>
  </si>
  <si>
    <t>Sound kit with 2 Speaker, Amplifier, Audio Mixer and Microphone Transmitter</t>
  </si>
  <si>
    <t>Sound kit with 4 Speaker, Amplifier, Audio Mixer and Microphone Transmitter</t>
  </si>
  <si>
    <t>Kit de som com 4 colunas, Amplificador, Mesa de Áudio e Emissor de Mão</t>
  </si>
  <si>
    <t>Microfone com fio (Mesa, Tripé ou Púlpito)</t>
  </si>
  <si>
    <t>Microfone sem fio (Tripé ou Lapela)</t>
  </si>
  <si>
    <t>Wired Microphone (Table Tripod or Pulpit)</t>
  </si>
  <si>
    <t>Micrófono con cable (Mesa, Trípode o Púlpito)</t>
  </si>
  <si>
    <t>Micrófono sin cable  (de Solapa o Trípode)</t>
  </si>
  <si>
    <t>Wireless Microphone (Lavalier or Tripod)</t>
  </si>
  <si>
    <t>Simple CD player</t>
  </si>
  <si>
    <t>Reproductor de CD simple</t>
  </si>
  <si>
    <t>Leitor de CD Simples</t>
  </si>
  <si>
    <t>Leitor de DVD</t>
  </si>
  <si>
    <t>409 710</t>
  </si>
  <si>
    <t>409 711</t>
  </si>
  <si>
    <t>409 712</t>
  </si>
  <si>
    <t>Sujeito a Orçamento</t>
  </si>
  <si>
    <t>Subject to billing</t>
  </si>
  <si>
    <t>Sujeto a presupuesto</t>
  </si>
  <si>
    <t>ENVIAR PARA:</t>
  </si>
  <si>
    <t>ENVIAR A:</t>
  </si>
  <si>
    <t>F: 00-351-21-892 17 54</t>
  </si>
  <si>
    <t>DVD</t>
  </si>
  <si>
    <t>Bluray</t>
  </si>
  <si>
    <t>LCD 32</t>
  </si>
  <si>
    <t>LED 40</t>
  </si>
  <si>
    <t>LED 55</t>
  </si>
  <si>
    <t>Kit 2</t>
  </si>
  <si>
    <t>Kit 4</t>
  </si>
  <si>
    <t>Lapela</t>
  </si>
  <si>
    <t>Tripe</t>
  </si>
  <si>
    <t>Leitor CD</t>
  </si>
  <si>
    <t>DI Box</t>
  </si>
  <si>
    <t>T: 00-351-21-892 13 93</t>
  </si>
  <si>
    <t>SEND TO:</t>
  </si>
  <si>
    <t>Français</t>
  </si>
  <si>
    <t>ENVOYEZ À:</t>
  </si>
  <si>
    <t>Qté</t>
  </si>
  <si>
    <t>Coût</t>
  </si>
  <si>
    <t>Video Projecteur 3000 Ansi Lumens</t>
  </si>
  <si>
    <t>Video Projector 3000 Alsilumens</t>
  </si>
  <si>
    <t>Video Projecteur 7000 Ansi Lumens</t>
  </si>
  <si>
    <t>Micro avec fil (Tableau, Trépied ou Chaire)</t>
  </si>
  <si>
    <t>Micro sans fil (Tableau, Trépied ou Chaire)</t>
  </si>
  <si>
    <t>Nº Contribuable:</t>
  </si>
  <si>
    <t>ASSISTANCE TECHNIQUE</t>
  </si>
  <si>
    <t>Sous réserve de budget</t>
  </si>
  <si>
    <t>Durée:</t>
  </si>
  <si>
    <t>Lecteur CD Simple</t>
  </si>
  <si>
    <t>Câble VGA</t>
  </si>
  <si>
    <t>Lecteur de Bluray</t>
  </si>
  <si>
    <t>Type de support</t>
  </si>
  <si>
    <t>PIED</t>
  </si>
  <si>
    <t>MUR</t>
  </si>
  <si>
    <t>Lecteur DVD</t>
  </si>
  <si>
    <t>L'équipement sera livré le dernier jour de l'assemblée, si vous avez besoin que la livraison est faite avant, se il vous plaît informer:</t>
  </si>
  <si>
    <t>Kit sonore avec 2 colonnes, Amplificateur, Table de Audio,  et l'Émetteur Main</t>
  </si>
  <si>
    <t>Kit sonore avec 4 colonnes, Amplificateur, Table de Audio,  et l'Émetteur Main</t>
  </si>
  <si>
    <t>VAT Number:</t>
  </si>
  <si>
    <t>Language / Idioma / Idiome</t>
  </si>
  <si>
    <t>Prazo de Inscrição:</t>
  </si>
  <si>
    <t xml:space="preserve">Deadline:   </t>
  </si>
  <si>
    <t xml:space="preserve">Fecha Límite:  </t>
  </si>
  <si>
    <t xml:space="preserve">Date Limite:  </t>
  </si>
  <si>
    <t>Las solicitudes efectuadas durante el montaje y realización provocarán un incremento de 30% y estan sujetas a la disponibilidad del producto. La renuncia de los servicios solicitados sólo se podrá hacer hasta el 4º día antes del período de montaje, a partir de esa fecha no habrá lugar a la devolución del pago.</t>
  </si>
  <si>
    <t>Les demandes lors de l'assemblage et de réalisation a augmenté de 30% et sous réserve de disponibilité du produit. Le retrait des services demandés devrait être fait pour le 4ème jour avant la période de mise en place, à compter de ce jour, il n'y aura pas de remboursement de la somme versée.</t>
  </si>
  <si>
    <t>Nome da Empresa Expositora:</t>
  </si>
  <si>
    <t>Company Name Exhibitor:</t>
  </si>
  <si>
    <t>Nombre de la Empresa Expositora:</t>
  </si>
  <si>
    <t>Nom de l'Entreprise Exposant:</t>
  </si>
  <si>
    <t>servifil@ccl.fil.pt</t>
  </si>
  <si>
    <t>Champs Obligatoires</t>
  </si>
  <si>
    <t>IVA a taxa de:   (Ler NORMAS DE PARTICIPAÇÃO)</t>
  </si>
  <si>
    <t>VAT rate:  (Read PARTICIPATION RULES)</t>
  </si>
  <si>
    <t>IVA a la tasa de:  (Leer NORMAS DE PARTICIPACIÓN)</t>
  </si>
  <si>
    <t>Taux de TVA: (Lire NORMES DE PARTICIPATION)</t>
  </si>
  <si>
    <t>Dias</t>
  </si>
  <si>
    <t xml:space="preserve">Todos os serviços/material são fornecidos em regime de aluguer durante o período de realização do Certame e são entregues aos Expositores na última tarde de montagem. </t>
  </si>
  <si>
    <t xml:space="preserve">All services / material are rendered by means of a rental mode during the realization period of the Fair and are delivered to the Exhibitor on the last afternoon of the setting up period. </t>
  </si>
  <si>
    <t xml:space="preserve">Todos los servicios/material son suministrados en régimen de alquiler durante el período de realización y se entregan a los Expositores en la última tarde de montaje. </t>
  </si>
  <si>
    <t>Tous les services/matériel sont fournis sur une base de location sur la période de réalisation et livrés aux Exposants dans l'assemblage fin d'après midi.</t>
  </si>
  <si>
    <t>●</t>
  </si>
  <si>
    <t>Requisições durante a montagem e realização tem um agravamento de 30% e está sujeita à disponibilidade do produto. A desistência de serviços 
solicitados só poderá ser feita até ao 4º dia antes do período de montagem, a partir desta data não haverá lugar à devolução do valor pago.</t>
  </si>
  <si>
    <t>Requisitions during the setting-up and realization have a penalty of 30% and is subject to availability of the product. The cancellation of requested 
services will only be accepted up until the 4th day before the setting up period, after that we will be unable to refund you.</t>
  </si>
  <si>
    <t>PACOTE 1</t>
  </si>
  <si>
    <t>PACKAGE 1</t>
  </si>
  <si>
    <t>PACK 1</t>
  </si>
  <si>
    <t>PACOTE 2</t>
  </si>
  <si>
    <t>PACKAGE 2</t>
  </si>
  <si>
    <t>PACK 2</t>
  </si>
  <si>
    <t>LEITORES</t>
  </si>
  <si>
    <t>READERS</t>
  </si>
  <si>
    <t>LECTORES</t>
  </si>
  <si>
    <t>LECTEURS</t>
  </si>
  <si>
    <t>MONITORES</t>
  </si>
  <si>
    <t>MONITORS</t>
  </si>
  <si>
    <t>MONITEURS</t>
  </si>
  <si>
    <t>SOM BASE</t>
  </si>
  <si>
    <t>SOUND BASE</t>
  </si>
  <si>
    <t>SONIDO BASE</t>
  </si>
  <si>
    <t>SONNER BASE</t>
  </si>
  <si>
    <t>MICROFONES</t>
  </si>
  <si>
    <t>MICROPHONE</t>
  </si>
  <si>
    <t>MICRÓFONOS</t>
  </si>
  <si>
    <t>MICROPHONES</t>
  </si>
  <si>
    <t>ACESSÓRIOS</t>
  </si>
  <si>
    <t>ACCESSORIES</t>
  </si>
  <si>
    <t>ACCESORIOS</t>
  </si>
  <si>
    <t>ACCESSOIRES</t>
  </si>
  <si>
    <t>Di Box</t>
  </si>
  <si>
    <t>Banco Montepio Geral  -  IBAN: PT50 0036 0088 9910 0059 356 91 -  BIC/SWIFT: MPIOPTPL</t>
  </si>
  <si>
    <t>ATENÇÃO!</t>
  </si>
  <si>
    <t>ATTENTION!</t>
  </si>
  <si>
    <t>¡ATENCIÓN!</t>
  </si>
  <si>
    <t>Restante pagamento até:</t>
  </si>
  <si>
    <t>Remaining payment until:</t>
  </si>
  <si>
    <t>Restante pago hasta el:</t>
  </si>
  <si>
    <t>Restant paiement jusqu'à:</t>
  </si>
  <si>
    <t>Pagamento a favor de:   LISBOA-FEIRAS CONGRESSOS E EVENTOS   (referência)</t>
  </si>
  <si>
    <t>Payment in favor of:    LISBOA-FEIRAS CONGRESSOS E EVENTOS   (reference)</t>
  </si>
  <si>
    <t>Pago a favor de:    LISBOA-FEIRAS CONGRESSOS E EVENTOS   (referencia)</t>
  </si>
  <si>
    <t>Paiement en faveur de:  LISBOA-FEIRAS CONGRESSOS E EVENTOS  (référence)</t>
  </si>
  <si>
    <t>Campo Obrigatório</t>
  </si>
  <si>
    <t>Required Field</t>
  </si>
  <si>
    <t>Campo Obligatorio</t>
  </si>
  <si>
    <t>Champ Obligatoire</t>
  </si>
  <si>
    <t>Pagamento inicial com a entrega da Requisição:</t>
  </si>
  <si>
    <t>Initial payment with the delivery of the Request:</t>
  </si>
  <si>
    <t>Pago inicial con la entrega de la Solicitud:</t>
  </si>
  <si>
    <t>Paiement initial avec la livraison de la Demande:</t>
  </si>
  <si>
    <t>Rua do Bojador - Edifício FIL  -  1998-010 Lisboa  -  PORTUGAL</t>
  </si>
  <si>
    <t>www.omd.pt/congresso/2019</t>
  </si>
  <si>
    <t xml:space="preserve">14 a 16 de Novembro 2019    </t>
  </si>
  <si>
    <t>14 to 16 November 2019</t>
  </si>
  <si>
    <t>14 al 16 de Noviembre 2019</t>
  </si>
  <si>
    <t>14 à 16 Novembre 2019</t>
  </si>
  <si>
    <t>EXPODENTARIA 2019</t>
  </si>
  <si>
    <t>(6) AUDIOVISUAIS</t>
  </si>
  <si>
    <t>(6) AUDIO AND VIDEO</t>
  </si>
  <si>
    <t>(6) AUDIOVISUALES</t>
  </si>
  <si>
    <t>(6) AUDIOVISUEL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</si>
</sst>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 \/\ mm\ \/\ yyyy"/>
  </numFmts>
  <fonts count="79" x14ac:knownFonts="1">
    <font>
      <sz val="10"/>
      <name val="Arial"/>
    </font>
    <font>
      <sz val="10"/>
      <color theme="1"/>
      <name val="Bookman Old Style"/>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Verdana"/>
      <family val="2"/>
    </font>
    <font>
      <sz val="8"/>
      <color theme="3"/>
      <name val="Calibri"/>
      <family val="2"/>
      <scheme val="minor"/>
    </font>
    <font>
      <sz val="8"/>
      <name val="Calibri"/>
      <family val="2"/>
    </font>
    <font>
      <sz val="7"/>
      <color theme="0" tint="-0.499984740745262"/>
      <name val="Calibri"/>
      <family val="2"/>
    </font>
    <font>
      <sz val="7"/>
      <color rgb="FF1F497D"/>
      <name val="Calibri"/>
      <family val="2"/>
    </font>
    <font>
      <b/>
      <sz val="10"/>
      <color theme="3"/>
      <name val="Calibri"/>
      <family val="2"/>
    </font>
    <font>
      <sz val="10"/>
      <name val="Calibri"/>
      <family val="2"/>
    </font>
    <font>
      <sz val="10"/>
      <color theme="0"/>
      <name val="Calibri"/>
      <family val="2"/>
    </font>
    <font>
      <sz val="8"/>
      <color rgb="FF1F497D"/>
      <name val="Calibri"/>
      <family val="2"/>
    </font>
    <font>
      <sz val="8"/>
      <color theme="3"/>
      <name val="Calibri"/>
      <family val="2"/>
    </font>
    <font>
      <u/>
      <sz val="10"/>
      <color theme="10"/>
      <name val="Arial"/>
      <family val="2"/>
    </font>
    <font>
      <b/>
      <sz val="8"/>
      <color theme="3"/>
      <name val="Calibri"/>
      <family val="2"/>
    </font>
    <font>
      <b/>
      <u/>
      <sz val="8"/>
      <color rgb="FF1F497D"/>
      <name val="Calibri"/>
      <family val="2"/>
    </font>
    <font>
      <b/>
      <sz val="9"/>
      <color theme="3"/>
      <name val="Calibri"/>
      <family val="2"/>
    </font>
    <font>
      <sz val="8"/>
      <color theme="0"/>
      <name val="Calibri"/>
      <family val="2"/>
    </font>
    <font>
      <sz val="8"/>
      <color theme="0" tint="-0.499984740745262"/>
      <name val="Calibri"/>
      <family val="2"/>
    </font>
    <font>
      <b/>
      <sz val="8"/>
      <color rgb="FF1F497D"/>
      <name val="Calibri"/>
      <family val="2"/>
    </font>
    <font>
      <u/>
      <sz val="8"/>
      <color rgb="FF1F497D"/>
      <name val="Calibri"/>
      <family val="2"/>
    </font>
    <font>
      <b/>
      <u/>
      <sz val="8"/>
      <color theme="3"/>
      <name val="Calibri"/>
      <family val="2"/>
    </font>
    <font>
      <b/>
      <sz val="8"/>
      <name val="Calibri"/>
      <family val="2"/>
    </font>
    <font>
      <i/>
      <sz val="8"/>
      <color theme="3"/>
      <name val="Calibri"/>
      <family val="2"/>
    </font>
    <font>
      <b/>
      <sz val="8"/>
      <color rgb="FFFF0000"/>
      <name val="Calibri"/>
      <family val="2"/>
    </font>
    <font>
      <sz val="8"/>
      <color theme="9" tint="-0.249977111117893"/>
      <name val="Calibri"/>
      <family val="2"/>
    </font>
    <font>
      <sz val="9"/>
      <name val="Calibri"/>
      <family val="2"/>
    </font>
    <font>
      <sz val="7"/>
      <name val="Calibri"/>
      <family val="2"/>
    </font>
    <font>
      <sz val="8"/>
      <color rgb="FF002060"/>
      <name val="Calibri"/>
      <family val="2"/>
      <scheme val="minor"/>
    </font>
    <font>
      <i/>
      <sz val="8"/>
      <color theme="3" tint="0.39997558519241921"/>
      <name val="Calibri"/>
      <family val="2"/>
    </font>
    <font>
      <b/>
      <sz val="8"/>
      <color theme="3" tint="0.39997558519241921"/>
      <name val="Calibri"/>
      <family val="2"/>
    </font>
    <font>
      <b/>
      <sz val="9"/>
      <color rgb="FFFF0000"/>
      <name val="Rockwell Extra Bold"/>
      <family val="1"/>
    </font>
    <font>
      <sz val="8"/>
      <color theme="4"/>
      <name val="Calibri"/>
      <family val="2"/>
      <scheme val="minor"/>
    </font>
    <font>
      <sz val="8"/>
      <color theme="3" tint="0.39997558519241921"/>
      <name val="Calibri"/>
      <family val="2"/>
    </font>
    <font>
      <sz val="8"/>
      <color theme="4"/>
      <name val="Calibri"/>
      <family val="2"/>
    </font>
    <font>
      <sz val="8"/>
      <color theme="1" tint="0.34998626667073579"/>
      <name val="Calibri"/>
      <family val="2"/>
    </font>
    <font>
      <b/>
      <u/>
      <sz val="8"/>
      <color theme="10"/>
      <name val="Calibri"/>
      <family val="2"/>
      <scheme val="minor"/>
    </font>
    <font>
      <sz val="8"/>
      <color theme="9" tint="-0.249977111117893"/>
      <name val="Calibri"/>
      <family val="2"/>
      <scheme val="minor"/>
    </font>
    <font>
      <sz val="8.5"/>
      <color rgb="FF1F497D"/>
      <name val="Calibri"/>
      <family val="2"/>
    </font>
    <font>
      <sz val="8"/>
      <name val="Arial"/>
      <family val="2"/>
    </font>
    <font>
      <sz val="10"/>
      <color theme="3"/>
      <name val="Calibri"/>
      <family val="2"/>
    </font>
    <font>
      <sz val="9"/>
      <color theme="3"/>
      <name val="Calibri"/>
      <family val="2"/>
    </font>
    <font>
      <sz val="8"/>
      <color theme="8"/>
      <name val="Calibri"/>
      <family val="2"/>
    </font>
    <font>
      <b/>
      <sz val="10"/>
      <color rgb="FF1F497D"/>
      <name val="Calibri"/>
      <family val="2"/>
    </font>
    <font>
      <b/>
      <sz val="10"/>
      <color theme="3"/>
      <name val="Calibri"/>
      <family val="2"/>
      <scheme val="minor"/>
    </font>
    <font>
      <sz val="8"/>
      <color theme="0"/>
      <name val="Calibri"/>
      <family val="2"/>
      <scheme val="minor"/>
    </font>
    <font>
      <b/>
      <sz val="9"/>
      <color theme="0"/>
      <name val="Calibri"/>
      <family val="2"/>
      <scheme val="minor"/>
    </font>
    <font>
      <sz val="9"/>
      <color theme="0"/>
      <name val="Calibri"/>
      <family val="2"/>
      <scheme val="minor"/>
    </font>
    <font>
      <b/>
      <sz val="8"/>
      <color theme="0"/>
      <name val="Calibri"/>
      <family val="2"/>
      <scheme val="minor"/>
    </font>
    <font>
      <sz val="9"/>
      <color theme="0"/>
      <name val="Calibri"/>
      <family val="2"/>
    </font>
    <font>
      <b/>
      <u/>
      <sz val="8"/>
      <color theme="0"/>
      <name val="Calibri"/>
      <family val="2"/>
      <scheme val="minor"/>
    </font>
    <font>
      <b/>
      <sz val="8"/>
      <color theme="0"/>
      <name val="Calibri"/>
      <family val="2"/>
    </font>
    <font>
      <i/>
      <sz val="8"/>
      <color theme="0"/>
      <name val="Calibri"/>
      <family val="2"/>
    </font>
    <font>
      <i/>
      <sz val="9"/>
      <color theme="0"/>
      <name val="Calibri"/>
      <family val="2"/>
    </font>
    <font>
      <b/>
      <sz val="12"/>
      <color theme="3"/>
      <name val="Calibri"/>
      <family val="2"/>
    </font>
  </fonts>
  <fills count="46">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26"/>
      </patternFill>
    </fill>
    <fill>
      <patternFill patternType="solid">
        <fgColor indexed="15"/>
      </patternFill>
    </fill>
    <fill>
      <patternFill patternType="solid">
        <fgColor rgb="FFFFFF00"/>
        <bgColor indexed="64"/>
      </patternFill>
    </fill>
    <fill>
      <patternFill patternType="solid">
        <fgColor rgb="FFCC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9" tint="0.79998168889431442"/>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rgb="FF92D050"/>
      </left>
      <right style="thin">
        <color rgb="FF92D050"/>
      </right>
      <top/>
      <bottom style="thin">
        <color rgb="FF92D050"/>
      </bottom>
      <diagonal/>
    </border>
    <border>
      <left/>
      <right/>
      <top/>
      <bottom style="thin">
        <color rgb="FF92D050"/>
      </bottom>
      <diagonal/>
    </border>
    <border>
      <left/>
      <right/>
      <top/>
      <bottom style="hair">
        <color rgb="FF92D050"/>
      </bottom>
      <diagonal/>
    </border>
    <border>
      <left style="thick">
        <color rgb="FF92D050"/>
      </left>
      <right/>
      <top/>
      <bottom style="thick">
        <color rgb="FF92D050"/>
      </bottom>
      <diagonal/>
    </border>
    <border>
      <left/>
      <right/>
      <top/>
      <bottom style="thick">
        <color theme="3"/>
      </bottom>
      <diagonal/>
    </border>
    <border>
      <left style="thin">
        <color rgb="FF92D050"/>
      </left>
      <right/>
      <top/>
      <bottom style="thin">
        <color rgb="FF92D050"/>
      </bottom>
      <diagonal/>
    </border>
    <border>
      <left/>
      <right style="thin">
        <color rgb="FF92D050"/>
      </right>
      <top/>
      <bottom style="thin">
        <color rgb="FF92D05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style="thick">
        <color theme="3"/>
      </right>
      <top/>
      <bottom style="thick">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0"/>
      </bottom>
      <diagonal/>
    </border>
    <border>
      <left/>
      <right/>
      <top/>
      <bottom style="hair">
        <color theme="3"/>
      </bottom>
      <diagonal/>
    </border>
    <border>
      <left style="thin">
        <color theme="3"/>
      </left>
      <right/>
      <top/>
      <bottom style="hair">
        <color theme="3"/>
      </bottom>
      <diagonal/>
    </border>
    <border>
      <left/>
      <right style="thin">
        <color theme="3"/>
      </right>
      <top/>
      <bottom style="hair">
        <color theme="3"/>
      </bottom>
      <diagonal/>
    </border>
    <border>
      <left style="thick">
        <color theme="3"/>
      </left>
      <right/>
      <top/>
      <bottom style="thin">
        <color theme="3"/>
      </bottom>
      <diagonal/>
    </border>
    <border>
      <left/>
      <right style="thick">
        <color theme="3"/>
      </right>
      <top/>
      <bottom style="thin">
        <color theme="3"/>
      </bottom>
      <diagonal/>
    </border>
    <border>
      <left/>
      <right/>
      <top style="thin">
        <color theme="0"/>
      </top>
      <bottom style="thick">
        <color theme="3"/>
      </bottom>
      <diagonal/>
    </border>
    <border>
      <left style="medium">
        <color rgb="FF92D050"/>
      </left>
      <right/>
      <top style="thick">
        <color theme="3"/>
      </top>
      <bottom style="medium">
        <color rgb="FF92D050"/>
      </bottom>
      <diagonal/>
    </border>
    <border>
      <left/>
      <right style="medium">
        <color rgb="FF92D050"/>
      </right>
      <top style="thick">
        <color theme="3"/>
      </top>
      <bottom style="medium">
        <color rgb="FF92D050"/>
      </bottom>
      <diagonal/>
    </border>
    <border>
      <left/>
      <right/>
      <top style="hair">
        <color theme="3"/>
      </top>
      <bottom/>
      <diagonal/>
    </border>
    <border>
      <left style="thin">
        <color theme="3"/>
      </left>
      <right/>
      <top style="hair">
        <color theme="3"/>
      </top>
      <bottom/>
      <diagonal/>
    </border>
    <border>
      <left/>
      <right/>
      <top/>
      <bottom style="thin">
        <color theme="0" tint="-0.24994659260841701"/>
      </bottom>
      <diagonal/>
    </border>
  </borders>
  <cellStyleXfs count="87">
    <xf numFmtId="0" fontId="0" fillId="0" borderId="0"/>
    <xf numFmtId="0" fontId="2"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3" fillId="14" borderId="0" applyNumberFormat="0" applyBorder="0" applyAlignment="0" applyProtection="0"/>
    <xf numFmtId="0" fontId="2" fillId="23" borderId="0" applyNumberFormat="0" applyBorder="0" applyAlignment="0" applyProtection="0"/>
    <xf numFmtId="0" fontId="4" fillId="14" borderId="0" applyNumberFormat="0" applyBorder="0" applyAlignment="0" applyProtection="0"/>
    <xf numFmtId="0" fontId="5" fillId="24" borderId="1" applyNumberFormat="0" applyAlignment="0" applyProtection="0"/>
    <xf numFmtId="0" fontId="6" fillId="15" borderId="2" applyNumberFormat="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3" borderId="1" applyNumberFormat="0" applyAlignment="0" applyProtection="0"/>
    <xf numFmtId="0" fontId="14" fillId="0" borderId="6" applyNumberFormat="0" applyFill="0" applyAlignment="0" applyProtection="0"/>
    <xf numFmtId="0" fontId="15" fillId="23" borderId="0" applyNumberFormat="0" applyBorder="0" applyAlignment="0" applyProtection="0"/>
    <xf numFmtId="0" fontId="7" fillId="22" borderId="7" applyNumberFormat="0" applyFont="0" applyAlignment="0" applyProtection="0"/>
    <xf numFmtId="0" fontId="16" fillId="24" borderId="8" applyNumberFormat="0" applyAlignment="0" applyProtection="0"/>
    <xf numFmtId="4" fontId="17" fillId="29" borderId="9" applyNumberFormat="0" applyProtection="0">
      <alignment vertical="center"/>
    </xf>
    <xf numFmtId="4" fontId="18" fillId="29" borderId="9" applyNumberFormat="0" applyProtection="0">
      <alignment vertical="center"/>
    </xf>
    <xf numFmtId="4" fontId="17" fillId="29" borderId="9" applyNumberFormat="0" applyProtection="0">
      <alignment horizontal="left" vertical="center" indent="1"/>
    </xf>
    <xf numFmtId="0" fontId="17" fillId="29" borderId="9" applyNumberFormat="0" applyProtection="0">
      <alignment horizontal="left" vertical="top" indent="1"/>
    </xf>
    <xf numFmtId="4" fontId="17" fillId="30" borderId="0" applyNumberFormat="0" applyProtection="0">
      <alignment horizontal="left" vertical="center" indent="1"/>
    </xf>
    <xf numFmtId="4" fontId="19" fillId="2" borderId="9" applyNumberFormat="0" applyProtection="0">
      <alignment horizontal="right" vertical="center"/>
    </xf>
    <xf numFmtId="4" fontId="19" fillId="4" borderId="9" applyNumberFormat="0" applyProtection="0">
      <alignment horizontal="right" vertical="center"/>
    </xf>
    <xf numFmtId="4" fontId="19" fillId="31" borderId="9" applyNumberFormat="0" applyProtection="0">
      <alignment horizontal="right" vertical="center"/>
    </xf>
    <xf numFmtId="4" fontId="19" fillId="6" borderId="9" applyNumberFormat="0" applyProtection="0">
      <alignment horizontal="right" vertical="center"/>
    </xf>
    <xf numFmtId="4" fontId="19" fillId="7" borderId="9" applyNumberFormat="0" applyProtection="0">
      <alignment horizontal="right" vertical="center"/>
    </xf>
    <xf numFmtId="4" fontId="19" fillId="32" borderId="9" applyNumberFormat="0" applyProtection="0">
      <alignment horizontal="right" vertical="center"/>
    </xf>
    <xf numFmtId="4" fontId="19" fillId="33" borderId="9" applyNumberFormat="0" applyProtection="0">
      <alignment horizontal="right" vertical="center"/>
    </xf>
    <xf numFmtId="4" fontId="19" fillId="34" borderId="9" applyNumberFormat="0" applyProtection="0">
      <alignment horizontal="right" vertical="center"/>
    </xf>
    <xf numFmtId="4" fontId="19" fillId="5" borderId="9" applyNumberFormat="0" applyProtection="0">
      <alignment horizontal="right" vertical="center"/>
    </xf>
    <xf numFmtId="4" fontId="17" fillId="35" borderId="10" applyNumberFormat="0" applyProtection="0">
      <alignment horizontal="left" vertical="center" indent="1"/>
    </xf>
    <xf numFmtId="4" fontId="19" fillId="36" borderId="0" applyNumberFormat="0" applyProtection="0">
      <alignment horizontal="left" vertical="center" indent="1"/>
    </xf>
    <xf numFmtId="4" fontId="20" fillId="37" borderId="0" applyNumberFormat="0" applyProtection="0">
      <alignment horizontal="left" vertical="center" indent="1"/>
    </xf>
    <xf numFmtId="4" fontId="19" fillId="30" borderId="9" applyNumberFormat="0" applyProtection="0">
      <alignment horizontal="right" vertical="center"/>
    </xf>
    <xf numFmtId="4" fontId="21" fillId="36" borderId="0" applyNumberFormat="0" applyProtection="0">
      <alignment horizontal="left" vertical="center" indent="1"/>
    </xf>
    <xf numFmtId="4" fontId="21" fillId="30" borderId="0" applyNumberFormat="0" applyProtection="0">
      <alignment horizontal="left" vertical="center" indent="1"/>
    </xf>
    <xf numFmtId="0" fontId="7" fillId="37" borderId="9" applyNumberFormat="0" applyProtection="0">
      <alignment horizontal="left" vertical="center" indent="1"/>
    </xf>
    <xf numFmtId="0" fontId="7" fillId="37" borderId="9" applyNumberFormat="0" applyProtection="0">
      <alignment horizontal="left" vertical="top" indent="1"/>
    </xf>
    <xf numFmtId="0" fontId="7" fillId="30" borderId="9" applyNumberFormat="0" applyProtection="0">
      <alignment horizontal="left" vertical="center" indent="1"/>
    </xf>
    <xf numFmtId="0" fontId="7" fillId="30" borderId="9" applyNumberFormat="0" applyProtection="0">
      <alignment horizontal="left" vertical="top" indent="1"/>
    </xf>
    <xf numFmtId="0" fontId="7" fillId="3" borderId="9" applyNumberFormat="0" applyProtection="0">
      <alignment horizontal="left" vertical="center" indent="1"/>
    </xf>
    <xf numFmtId="0" fontId="7" fillId="3" borderId="9" applyNumberFormat="0" applyProtection="0">
      <alignment horizontal="left" vertical="top" indent="1"/>
    </xf>
    <xf numFmtId="0" fontId="7" fillId="36" borderId="9" applyNumberFormat="0" applyProtection="0">
      <alignment horizontal="left" vertical="center" indent="1"/>
    </xf>
    <xf numFmtId="0" fontId="7" fillId="36" borderId="9" applyNumberFormat="0" applyProtection="0">
      <alignment horizontal="left" vertical="top" indent="1"/>
    </xf>
    <xf numFmtId="0" fontId="7" fillId="38" borderId="11" applyNumberFormat="0">
      <protection locked="0"/>
    </xf>
    <xf numFmtId="4" fontId="19" fillId="39" borderId="9" applyNumberFormat="0" applyProtection="0">
      <alignment vertical="center"/>
    </xf>
    <xf numFmtId="4" fontId="22" fillId="39" borderId="9" applyNumberFormat="0" applyProtection="0">
      <alignment vertical="center"/>
    </xf>
    <xf numFmtId="4" fontId="19" fillId="39" borderId="9" applyNumberFormat="0" applyProtection="0">
      <alignment horizontal="left" vertical="center" indent="1"/>
    </xf>
    <xf numFmtId="0" fontId="19" fillId="39" borderId="9" applyNumberFormat="0" applyProtection="0">
      <alignment horizontal="left" vertical="top" indent="1"/>
    </xf>
    <xf numFmtId="4" fontId="19" fillId="36" borderId="9" applyNumberFormat="0" applyProtection="0">
      <alignment horizontal="right" vertical="center"/>
    </xf>
    <xf numFmtId="4" fontId="22" fillId="36" borderId="9" applyNumberFormat="0" applyProtection="0">
      <alignment horizontal="right" vertical="center"/>
    </xf>
    <xf numFmtId="4" fontId="19" fillId="30" borderId="9" applyNumberFormat="0" applyProtection="0">
      <alignment horizontal="left" vertical="center" indent="1"/>
    </xf>
    <xf numFmtId="0" fontId="19" fillId="30" borderId="9" applyNumberFormat="0" applyProtection="0">
      <alignment horizontal="left" vertical="top" indent="1"/>
    </xf>
    <xf numFmtId="4" fontId="23" fillId="40" borderId="0" applyNumberFormat="0" applyProtection="0">
      <alignment horizontal="left" vertical="center" indent="1"/>
    </xf>
    <xf numFmtId="4" fontId="24" fillId="36" borderId="9" applyNumberFormat="0" applyProtection="0">
      <alignment horizontal="right" vertical="center"/>
    </xf>
    <xf numFmtId="0" fontId="25" fillId="0" borderId="0" applyNumberFormat="0" applyFill="0" applyBorder="0" applyAlignment="0" applyProtection="0"/>
    <xf numFmtId="0" fontId="8" fillId="0" borderId="12" applyNumberFormat="0" applyFill="0" applyAlignment="0" applyProtection="0"/>
    <xf numFmtId="0" fontId="26" fillId="0" borderId="0" applyNumberFormat="0" applyFill="0" applyBorder="0" applyAlignment="0" applyProtection="0"/>
    <xf numFmtId="0" fontId="7" fillId="0" borderId="0"/>
    <xf numFmtId="0" fontId="1" fillId="0" borderId="0"/>
    <xf numFmtId="0" fontId="37" fillId="0" borderId="0" applyNumberFormat="0" applyFill="0" applyBorder="0" applyAlignment="0" applyProtection="0">
      <alignment vertical="top"/>
      <protection locked="0"/>
    </xf>
    <xf numFmtId="0" fontId="7" fillId="0" borderId="0"/>
  </cellStyleXfs>
  <cellXfs count="287">
    <xf numFmtId="0" fontId="0" fillId="0" borderId="0" xfId="0"/>
    <xf numFmtId="0" fontId="28" fillId="0" borderId="0" xfId="0"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35" fillId="0" borderId="0" xfId="0" applyFont="1" applyAlignment="1" applyProtection="1">
      <protection hidden="1"/>
    </xf>
    <xf numFmtId="0" fontId="28" fillId="0" borderId="0" xfId="83" applyFont="1" applyAlignment="1" applyProtection="1">
      <alignment horizontal="left" vertical="center"/>
      <protection hidden="1"/>
    </xf>
    <xf numFmtId="0" fontId="35" fillId="0" borderId="0" xfId="0" applyFont="1" applyAlignment="1" applyProtection="1">
      <alignment vertical="center"/>
      <protection hidden="1"/>
    </xf>
    <xf numFmtId="0" fontId="28" fillId="0" borderId="0" xfId="0" applyFont="1" applyBorder="1" applyAlignment="1" applyProtection="1">
      <alignment horizontal="left" vertical="center"/>
      <protection hidden="1"/>
    </xf>
    <xf numFmtId="0" fontId="28" fillId="0" borderId="0" xfId="0" applyFont="1" applyBorder="1" applyAlignment="1" applyProtection="1">
      <alignment vertical="center"/>
      <protection hidden="1"/>
    </xf>
    <xf numFmtId="0" fontId="36" fillId="0" borderId="0" xfId="0" applyFont="1" applyBorder="1" applyAlignment="1" applyProtection="1">
      <alignment vertical="center"/>
      <protection hidden="1"/>
    </xf>
    <xf numFmtId="0" fontId="36" fillId="0" borderId="0" xfId="83" applyFont="1" applyAlignment="1" applyProtection="1">
      <alignment horizontal="left" vertical="center"/>
      <protection hidden="1"/>
    </xf>
    <xf numFmtId="0" fontId="36" fillId="0" borderId="0" xfId="0" applyFont="1" applyBorder="1" applyAlignment="1" applyProtection="1">
      <alignment horizontal="left" vertical="center"/>
      <protection hidden="1"/>
    </xf>
    <xf numFmtId="0" fontId="38" fillId="0" borderId="0" xfId="0" applyFont="1" applyBorder="1" applyAlignment="1" applyProtection="1">
      <protection hidden="1"/>
    </xf>
    <xf numFmtId="0" fontId="29" fillId="0" borderId="0" xfId="0" applyFont="1" applyProtection="1">
      <protection hidden="1"/>
    </xf>
    <xf numFmtId="3" fontId="45" fillId="0" borderId="0" xfId="0"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horizontal="center" vertical="center"/>
      <protection hidden="1"/>
    </xf>
    <xf numFmtId="0" fontId="36" fillId="0" borderId="0" xfId="0" applyFont="1" applyFill="1" applyBorder="1" applyAlignment="1" applyProtection="1">
      <alignment horizontal="left"/>
      <protection hidden="1"/>
    </xf>
    <xf numFmtId="4" fontId="36" fillId="0" borderId="0" xfId="0" applyNumberFormat="1" applyFont="1" applyFill="1" applyBorder="1" applyProtection="1">
      <protection hidden="1"/>
    </xf>
    <xf numFmtId="0" fontId="36" fillId="0" borderId="0" xfId="0" applyFont="1" applyBorder="1" applyAlignment="1" applyProtection="1">
      <protection hidden="1"/>
    </xf>
    <xf numFmtId="0" fontId="35" fillId="0" borderId="0" xfId="0" applyFont="1" applyBorder="1" applyAlignment="1" applyProtection="1">
      <alignment horizontal="center" vertical="top"/>
      <protection hidden="1"/>
    </xf>
    <xf numFmtId="0" fontId="42" fillId="0" borderId="0" xfId="0" applyFont="1" applyFill="1" applyBorder="1" applyAlignment="1" applyProtection="1">
      <alignment vertical="center"/>
      <protection hidden="1"/>
    </xf>
    <xf numFmtId="0" fontId="42" fillId="0" borderId="0" xfId="0" applyFont="1" applyFill="1" applyBorder="1" applyAlignment="1" applyProtection="1">
      <alignment horizontal="center" vertical="center"/>
      <protection hidden="1"/>
    </xf>
    <xf numFmtId="0" fontId="35" fillId="0" borderId="0" xfId="0" applyFont="1" applyBorder="1" applyProtection="1">
      <protection hidden="1"/>
    </xf>
    <xf numFmtId="0" fontId="29" fillId="0" borderId="0" xfId="0" applyFont="1" applyAlignment="1" applyProtection="1">
      <alignment vertical="top"/>
      <protection hidden="1"/>
    </xf>
    <xf numFmtId="0" fontId="36" fillId="0" borderId="0" xfId="0" applyFont="1" applyProtection="1">
      <protection hidden="1"/>
    </xf>
    <xf numFmtId="0" fontId="43" fillId="0" borderId="0" xfId="0" applyFont="1" applyBorder="1" applyAlignment="1" applyProtection="1">
      <alignment horizontal="right"/>
      <protection hidden="1"/>
    </xf>
    <xf numFmtId="0" fontId="35" fillId="0" borderId="0" xfId="0" applyFont="1" applyBorder="1" applyAlignment="1" applyProtection="1">
      <alignment horizontal="right"/>
      <protection hidden="1"/>
    </xf>
    <xf numFmtId="4" fontId="43" fillId="0" borderId="0" xfId="0" applyNumberFormat="1" applyFont="1" applyFill="1" applyBorder="1" applyAlignment="1" applyProtection="1">
      <alignment horizontal="right"/>
      <protection hidden="1"/>
    </xf>
    <xf numFmtId="0" fontId="43" fillId="0" borderId="0" xfId="0" applyFont="1" applyBorder="1" applyAlignment="1" applyProtection="1">
      <protection hidden="1"/>
    </xf>
    <xf numFmtId="0" fontId="36" fillId="0" borderId="0" xfId="0" applyFont="1" applyAlignment="1" applyProtection="1">
      <protection hidden="1"/>
    </xf>
    <xf numFmtId="0" fontId="35" fillId="0" borderId="0" xfId="0" applyFont="1" applyBorder="1" applyAlignment="1" applyProtection="1">
      <protection hidden="1"/>
    </xf>
    <xf numFmtId="0" fontId="35" fillId="0" borderId="0" xfId="0" applyFont="1" applyFill="1" applyBorder="1" applyAlignment="1" applyProtection="1">
      <alignment horizontal="center"/>
      <protection hidden="1"/>
    </xf>
    <xf numFmtId="0" fontId="35" fillId="0" borderId="0" xfId="0" applyFont="1" applyBorder="1" applyAlignment="1" applyProtection="1">
      <alignment horizontal="center"/>
      <protection hidden="1"/>
    </xf>
    <xf numFmtId="0" fontId="29" fillId="0" borderId="0" xfId="0" applyFont="1" applyBorder="1" applyAlignment="1" applyProtection="1">
      <alignment horizontal="center"/>
      <protection hidden="1"/>
    </xf>
    <xf numFmtId="0" fontId="29" fillId="0" borderId="0" xfId="0" applyFont="1" applyBorder="1" applyAlignment="1" applyProtection="1">
      <protection hidden="1"/>
    </xf>
    <xf numFmtId="0" fontId="29" fillId="0" borderId="0" xfId="0" applyFont="1" applyAlignment="1" applyProtection="1">
      <alignment horizontal="center"/>
      <protection hidden="1"/>
    </xf>
    <xf numFmtId="0" fontId="30" fillId="0" borderId="0" xfId="0" applyFont="1" applyFill="1" applyBorder="1" applyAlignment="1" applyProtection="1">
      <alignment horizontal="left" vertical="center"/>
      <protection hidden="1"/>
    </xf>
    <xf numFmtId="4" fontId="36" fillId="0" borderId="0" xfId="0" applyNumberFormat="1" applyFont="1" applyFill="1" applyBorder="1" applyAlignment="1" applyProtection="1">
      <alignment horizontal="right"/>
      <protection hidden="1"/>
    </xf>
    <xf numFmtId="0" fontId="40" fillId="0" borderId="23" xfId="0" applyFont="1" applyFill="1" applyBorder="1" applyAlignment="1" applyProtection="1">
      <alignment vertical="center"/>
      <protection hidden="1"/>
    </xf>
    <xf numFmtId="0" fontId="41" fillId="0" borderId="23" xfId="0" applyFont="1" applyFill="1" applyBorder="1" applyAlignment="1" applyProtection="1">
      <alignment horizontal="center" vertical="center"/>
      <protection hidden="1"/>
    </xf>
    <xf numFmtId="0" fontId="29" fillId="0" borderId="0" xfId="0" applyFont="1" applyBorder="1" applyProtection="1">
      <protection hidden="1"/>
    </xf>
    <xf numFmtId="0" fontId="35" fillId="0" borderId="23" xfId="0" applyFont="1" applyBorder="1" applyAlignment="1" applyProtection="1">
      <alignment horizontal="center" vertical="center"/>
      <protection hidden="1"/>
    </xf>
    <xf numFmtId="0" fontId="43" fillId="0" borderId="0" xfId="0" applyFont="1" applyBorder="1" applyAlignment="1" applyProtection="1">
      <alignment vertical="center"/>
      <protection hidden="1"/>
    </xf>
    <xf numFmtId="0" fontId="35" fillId="0" borderId="0" xfId="0" applyFont="1" applyBorder="1" applyAlignment="1" applyProtection="1">
      <alignment vertical="center"/>
      <protection hidden="1"/>
    </xf>
    <xf numFmtId="0" fontId="31" fillId="0" borderId="0" xfId="0" applyFont="1" applyBorder="1" applyAlignment="1" applyProtection="1">
      <alignment horizontal="left" vertical="center"/>
      <protection hidden="1"/>
    </xf>
    <xf numFmtId="0" fontId="35" fillId="0" borderId="0" xfId="0" applyFont="1" applyBorder="1" applyAlignment="1" applyProtection="1">
      <alignment wrapText="1"/>
      <protection hidden="1"/>
    </xf>
    <xf numFmtId="0" fontId="29" fillId="0" borderId="23" xfId="0" applyFont="1" applyBorder="1" applyAlignment="1" applyProtection="1">
      <alignment vertical="top"/>
      <protection hidden="1"/>
    </xf>
    <xf numFmtId="0" fontId="29" fillId="0" borderId="0" xfId="0" applyFont="1" applyBorder="1" applyAlignment="1" applyProtection="1">
      <alignment vertical="top"/>
      <protection hidden="1"/>
    </xf>
    <xf numFmtId="0" fontId="36" fillId="0" borderId="23" xfId="0" applyFont="1" applyBorder="1" applyAlignment="1" applyProtection="1">
      <alignment horizontal="center" vertical="center"/>
      <protection hidden="1"/>
    </xf>
    <xf numFmtId="0" fontId="36" fillId="0" borderId="0" xfId="0" applyFont="1" applyBorder="1" applyProtection="1">
      <protection hidden="1"/>
    </xf>
    <xf numFmtId="0" fontId="36" fillId="0" borderId="24" xfId="0" applyFont="1" applyBorder="1" applyProtection="1">
      <protection hidden="1"/>
    </xf>
    <xf numFmtId="0" fontId="36" fillId="0" borderId="23" xfId="0" applyFont="1" applyBorder="1" applyAlignment="1" applyProtection="1">
      <alignment horizontal="center"/>
      <protection hidden="1"/>
    </xf>
    <xf numFmtId="0" fontId="36" fillId="0" borderId="24" xfId="0" applyFont="1" applyBorder="1" applyAlignment="1" applyProtection="1">
      <protection hidden="1"/>
    </xf>
    <xf numFmtId="0" fontId="35" fillId="0" borderId="23" xfId="0" applyFont="1" applyBorder="1" applyAlignment="1" applyProtection="1">
      <alignment horizontal="center" textRotation="90"/>
      <protection hidden="1"/>
    </xf>
    <xf numFmtId="0" fontId="29" fillId="0" borderId="23" xfId="0" applyFont="1" applyBorder="1" applyAlignment="1" applyProtection="1">
      <alignment horizontal="center" textRotation="90"/>
      <protection hidden="1"/>
    </xf>
    <xf numFmtId="0" fontId="29" fillId="0" borderId="23" xfId="0" applyFont="1" applyBorder="1" applyAlignment="1" applyProtection="1">
      <alignment horizontal="center" vertical="center"/>
      <protection hidden="1"/>
    </xf>
    <xf numFmtId="0" fontId="29" fillId="0" borderId="17" xfId="0" applyFont="1" applyBorder="1" applyProtection="1">
      <protection hidden="1"/>
    </xf>
    <xf numFmtId="0" fontId="29" fillId="0" borderId="23" xfId="0" applyFont="1" applyBorder="1" applyAlignment="1" applyProtection="1">
      <protection hidden="1"/>
    </xf>
    <xf numFmtId="0" fontId="36" fillId="0" borderId="0" xfId="83" applyFont="1" applyBorder="1" applyAlignment="1" applyProtection="1">
      <protection hidden="1"/>
    </xf>
    <xf numFmtId="0" fontId="46" fillId="0" borderId="0" xfId="83" applyFont="1" applyBorder="1" applyAlignment="1" applyProtection="1">
      <protection hidden="1"/>
    </xf>
    <xf numFmtId="0" fontId="47" fillId="0" borderId="0" xfId="83" applyFont="1" applyBorder="1" applyAlignment="1" applyProtection="1">
      <alignment horizontal="right"/>
      <protection hidden="1"/>
    </xf>
    <xf numFmtId="0" fontId="36" fillId="0" borderId="0" xfId="0" applyFont="1" applyFill="1" applyBorder="1" applyAlignment="1" applyProtection="1">
      <alignment horizontal="left" vertical="center"/>
      <protection hidden="1"/>
    </xf>
    <xf numFmtId="4" fontId="36" fillId="0" borderId="0" xfId="0" applyNumberFormat="1" applyFont="1" applyFill="1" applyBorder="1" applyAlignment="1" applyProtection="1">
      <alignment horizontal="right" vertical="center"/>
      <protection hidden="1"/>
    </xf>
    <xf numFmtId="4" fontId="36" fillId="0" borderId="0" xfId="0" applyNumberFormat="1" applyFont="1" applyFill="1" applyBorder="1" applyAlignment="1" applyProtection="1">
      <alignment vertical="center"/>
      <protection hidden="1"/>
    </xf>
    <xf numFmtId="0" fontId="29" fillId="0" borderId="0" xfId="0" applyFont="1" applyBorder="1" applyAlignment="1" applyProtection="1">
      <alignment vertical="center"/>
      <protection hidden="1"/>
    </xf>
    <xf numFmtId="0" fontId="35" fillId="0" borderId="0" xfId="0" applyFont="1" applyBorder="1" applyAlignment="1" applyProtection="1">
      <alignment horizontal="left" vertical="center"/>
      <protection hidden="1"/>
    </xf>
    <xf numFmtId="0" fontId="38" fillId="0" borderId="0" xfId="0" applyFont="1" applyBorder="1" applyAlignment="1" applyProtection="1">
      <alignment vertical="center"/>
      <protection hidden="1"/>
    </xf>
    <xf numFmtId="4" fontId="45" fillId="0" borderId="0" xfId="0" applyNumberFormat="1" applyFont="1" applyFill="1" applyBorder="1" applyAlignment="1" applyProtection="1">
      <alignment horizontal="right" vertical="center"/>
      <protection hidden="1"/>
    </xf>
    <xf numFmtId="0" fontId="38" fillId="0" borderId="0" xfId="0" applyFont="1" applyBorder="1" applyAlignment="1" applyProtection="1">
      <alignment horizontal="center" vertical="center"/>
      <protection hidden="1"/>
    </xf>
    <xf numFmtId="0" fontId="38" fillId="0" borderId="0" xfId="0" applyFont="1" applyFill="1" applyBorder="1" applyAlignment="1" applyProtection="1">
      <alignment vertical="center"/>
      <protection hidden="1"/>
    </xf>
    <xf numFmtId="0" fontId="35" fillId="0" borderId="23" xfId="0" applyFont="1" applyBorder="1" applyAlignment="1" applyProtection="1">
      <alignment horizontal="center" vertical="center" textRotation="90"/>
      <protection hidden="1"/>
    </xf>
    <xf numFmtId="4" fontId="35" fillId="0" borderId="28" xfId="0" applyNumberFormat="1" applyFont="1" applyBorder="1" applyAlignment="1" applyProtection="1">
      <alignment vertical="center"/>
      <protection hidden="1"/>
    </xf>
    <xf numFmtId="0" fontId="28"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center" vertical="center"/>
      <protection hidden="1"/>
    </xf>
    <xf numFmtId="0" fontId="54" fillId="0" borderId="0" xfId="0" applyFont="1" applyBorder="1" applyAlignment="1" applyProtection="1">
      <alignment vertical="center"/>
      <protection hidden="1"/>
    </xf>
    <xf numFmtId="0" fontId="54" fillId="0" borderId="0" xfId="0" applyFont="1" applyBorder="1" applyAlignment="1" applyProtection="1">
      <protection hidden="1"/>
    </xf>
    <xf numFmtId="0" fontId="36" fillId="0" borderId="0" xfId="0" applyFont="1" applyFill="1" applyBorder="1" applyAlignment="1" applyProtection="1">
      <alignment horizontal="center"/>
      <protection hidden="1"/>
    </xf>
    <xf numFmtId="0" fontId="36" fillId="0" borderId="0" xfId="83" applyFont="1" applyAlignment="1" applyProtection="1">
      <alignment horizontal="left"/>
      <protection hidden="1"/>
    </xf>
    <xf numFmtId="0" fontId="55" fillId="0" borderId="0" xfId="0" applyFont="1" applyBorder="1" applyAlignment="1" applyProtection="1">
      <alignment horizontal="right" wrapText="1"/>
      <protection hidden="1"/>
    </xf>
    <xf numFmtId="0" fontId="36" fillId="0" borderId="0" xfId="0" applyFont="1" applyBorder="1" applyAlignment="1" applyProtection="1">
      <alignment horizontal="center"/>
      <protection hidden="1"/>
    </xf>
    <xf numFmtId="0" fontId="29" fillId="0" borderId="25" xfId="0" applyFont="1" applyBorder="1" applyAlignment="1" applyProtection="1">
      <alignment horizontal="center" vertical="center"/>
      <protection hidden="1"/>
    </xf>
    <xf numFmtId="0" fontId="36" fillId="0" borderId="0" xfId="0" applyFont="1" applyBorder="1" applyAlignment="1" applyProtection="1">
      <alignment vertical="justify"/>
      <protection hidden="1"/>
    </xf>
    <xf numFmtId="0" fontId="36" fillId="0" borderId="0" xfId="0" applyNumberFormat="1" applyFont="1" applyBorder="1" applyAlignment="1" applyProtection="1">
      <alignment horizontal="left"/>
      <protection hidden="1"/>
    </xf>
    <xf numFmtId="0" fontId="28" fillId="42" borderId="0" xfId="0" applyFont="1" applyFill="1" applyBorder="1" applyAlignment="1" applyProtection="1">
      <alignment horizontal="center"/>
      <protection hidden="1"/>
    </xf>
    <xf numFmtId="0" fontId="28" fillId="0" borderId="21" xfId="0" applyFont="1" applyBorder="1" applyProtection="1">
      <protection hidden="1"/>
    </xf>
    <xf numFmtId="0" fontId="28" fillId="0" borderId="0" xfId="86" applyFont="1" applyAlignment="1" applyProtection="1">
      <alignment horizontal="left"/>
      <protection hidden="1"/>
    </xf>
    <xf numFmtId="0" fontId="28" fillId="0" borderId="0" xfId="0" applyFont="1" applyBorder="1" applyProtection="1">
      <protection hidden="1"/>
    </xf>
    <xf numFmtId="0" fontId="28" fillId="0" borderId="0" xfId="0" applyFont="1" applyFill="1" applyBorder="1" applyAlignment="1" applyProtection="1">
      <alignment horizontal="center" vertical="center"/>
      <protection hidden="1"/>
    </xf>
    <xf numFmtId="2" fontId="28" fillId="0" borderId="0" xfId="0" applyNumberFormat="1" applyFont="1" applyFill="1" applyBorder="1" applyAlignment="1" applyProtection="1">
      <alignment horizontal="center" vertical="center"/>
      <protection hidden="1"/>
    </xf>
    <xf numFmtId="0" fontId="40" fillId="0" borderId="0" xfId="0" applyFont="1" applyBorder="1" applyAlignment="1" applyProtection="1">
      <alignment vertical="center"/>
      <protection hidden="1"/>
    </xf>
    <xf numFmtId="0" fontId="40" fillId="0" borderId="24" xfId="0" applyFont="1" applyBorder="1" applyAlignment="1" applyProtection="1">
      <alignment vertical="center"/>
      <protection hidden="1"/>
    </xf>
    <xf numFmtId="9" fontId="36" fillId="0" borderId="0" xfId="0" applyNumberFormat="1" applyFont="1" applyFill="1" applyBorder="1" applyAlignment="1" applyProtection="1">
      <alignment horizontal="center"/>
      <protection hidden="1"/>
    </xf>
    <xf numFmtId="0" fontId="28" fillId="0" borderId="0" xfId="0" applyFont="1" applyProtection="1">
      <protection hidden="1"/>
    </xf>
    <xf numFmtId="0" fontId="43" fillId="0" borderId="27" xfId="0" applyFont="1" applyBorder="1" applyAlignment="1" applyProtection="1">
      <alignment horizontal="right"/>
      <protection hidden="1"/>
    </xf>
    <xf numFmtId="0" fontId="35" fillId="0" borderId="28" xfId="0" applyFont="1" applyBorder="1" applyAlignment="1" applyProtection="1">
      <alignment vertical="center"/>
      <protection hidden="1"/>
    </xf>
    <xf numFmtId="0" fontId="36" fillId="0" borderId="0" xfId="0" applyFont="1" applyFill="1" applyBorder="1" applyAlignment="1" applyProtection="1">
      <alignment vertical="center" wrapText="1"/>
      <protection hidden="1"/>
    </xf>
    <xf numFmtId="0" fontId="49" fillId="0" borderId="0" xfId="0" applyFont="1" applyFill="1" applyBorder="1" applyAlignment="1" applyProtection="1">
      <alignment vertical="center" wrapText="1"/>
      <protection hidden="1"/>
    </xf>
    <xf numFmtId="0" fontId="36" fillId="0" borderId="0" xfId="0" applyNumberFormat="1" applyFont="1" applyFill="1" applyBorder="1" applyAlignment="1" applyProtection="1">
      <alignment vertical="center" wrapText="1"/>
      <protection hidden="1"/>
    </xf>
    <xf numFmtId="0" fontId="57" fillId="0" borderId="0" xfId="0" applyNumberFormat="1" applyFont="1" applyFill="1" applyBorder="1" applyAlignment="1" applyProtection="1">
      <alignment vertical="center" wrapText="1"/>
      <protection hidden="1"/>
    </xf>
    <xf numFmtId="0" fontId="38" fillId="41" borderId="0" xfId="0" applyFont="1" applyFill="1" applyBorder="1" applyAlignment="1" applyProtection="1">
      <alignment horizontal="center" vertical="center"/>
      <protection hidden="1"/>
    </xf>
    <xf numFmtId="0" fontId="38" fillId="0" borderId="0" xfId="0" applyFont="1" applyFill="1" applyBorder="1" applyAlignment="1" applyProtection="1">
      <alignment horizontal="center" vertical="center"/>
      <protection hidden="1"/>
    </xf>
    <xf numFmtId="0" fontId="36" fillId="0" borderId="0" xfId="0" applyFont="1" applyFill="1" applyProtection="1">
      <protection hidden="1"/>
    </xf>
    <xf numFmtId="0" fontId="35" fillId="0" borderId="0" xfId="0" applyFont="1" applyProtection="1">
      <protection hidden="1"/>
    </xf>
    <xf numFmtId="0" fontId="58" fillId="0" borderId="0" xfId="0" applyFont="1" applyProtection="1">
      <protection hidden="1"/>
    </xf>
    <xf numFmtId="0" fontId="56" fillId="0"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9" fontId="35" fillId="0" borderId="0" xfId="0" applyNumberFormat="1" applyFont="1" applyBorder="1" applyAlignment="1" applyProtection="1">
      <alignment horizontal="center"/>
      <protection hidden="1"/>
    </xf>
    <xf numFmtId="0" fontId="35" fillId="0" borderId="44" xfId="0" applyFont="1" applyBorder="1" applyAlignment="1" applyProtection="1">
      <alignment horizontal="center" vertical="center"/>
      <protection hidden="1"/>
    </xf>
    <xf numFmtId="0" fontId="43" fillId="0" borderId="45" xfId="0" applyFont="1" applyBorder="1" applyAlignment="1" applyProtection="1">
      <alignment horizontal="right"/>
      <protection hidden="1"/>
    </xf>
    <xf numFmtId="0" fontId="41" fillId="0" borderId="0" xfId="0" applyFont="1" applyFill="1" applyBorder="1" applyAlignment="1" applyProtection="1">
      <alignment horizontal="left" vertical="center"/>
      <protection hidden="1"/>
    </xf>
    <xf numFmtId="0" fontId="29" fillId="0" borderId="47" xfId="0" applyFont="1" applyBorder="1" applyAlignment="1" applyProtection="1">
      <protection hidden="1"/>
    </xf>
    <xf numFmtId="0" fontId="48" fillId="0" borderId="33" xfId="0" applyFont="1" applyBorder="1" applyAlignment="1" applyProtection="1">
      <alignment wrapText="1"/>
      <protection hidden="1"/>
    </xf>
    <xf numFmtId="0" fontId="36" fillId="0" borderId="33" xfId="83" applyFont="1" applyBorder="1" applyAlignment="1" applyProtection="1">
      <alignment horizontal="left"/>
      <protection hidden="1"/>
    </xf>
    <xf numFmtId="0" fontId="46" fillId="0" borderId="33" xfId="83" applyFont="1" applyFill="1" applyBorder="1" applyAlignment="1" applyProtection="1">
      <alignment horizontal="left"/>
      <protection hidden="1"/>
    </xf>
    <xf numFmtId="0" fontId="29" fillId="0" borderId="33" xfId="0" applyFont="1" applyBorder="1" applyProtection="1">
      <protection hidden="1"/>
    </xf>
    <xf numFmtId="0" fontId="29" fillId="0" borderId="33" xfId="0" applyFont="1" applyFill="1" applyBorder="1" applyAlignment="1" applyProtection="1">
      <protection hidden="1"/>
    </xf>
    <xf numFmtId="0" fontId="28" fillId="0" borderId="0" xfId="83" applyFont="1" applyBorder="1" applyAlignment="1" applyProtection="1">
      <alignment horizontal="left"/>
      <protection hidden="1"/>
    </xf>
    <xf numFmtId="0" fontId="28" fillId="0" borderId="0" xfId="0" applyFont="1" applyFill="1" applyBorder="1" applyProtection="1">
      <protection hidden="1"/>
    </xf>
    <xf numFmtId="0" fontId="50" fillId="0" borderId="0" xfId="0" applyFont="1" applyProtection="1">
      <protection hidden="1"/>
    </xf>
    <xf numFmtId="0" fontId="29" fillId="0" borderId="0" xfId="0" applyFont="1" applyAlignment="1" applyProtection="1">
      <protection hidden="1"/>
    </xf>
    <xf numFmtId="0" fontId="29" fillId="0" borderId="0" xfId="0" applyFont="1" applyAlignment="1" applyProtection="1">
      <alignment vertical="center"/>
      <protection hidden="1"/>
    </xf>
    <xf numFmtId="0" fontId="47" fillId="0" borderId="0" xfId="0" applyFont="1" applyAlignment="1" applyProtection="1">
      <protection hidden="1"/>
    </xf>
    <xf numFmtId="0" fontId="35" fillId="0" borderId="0" xfId="0" applyFont="1" applyAlignment="1" applyProtection="1">
      <alignment vertical="center" wrapText="1"/>
      <protection hidden="1"/>
    </xf>
    <xf numFmtId="49" fontId="52" fillId="0" borderId="0" xfId="0" applyNumberFormat="1" applyFont="1" applyFill="1" applyBorder="1" applyAlignment="1" applyProtection="1">
      <alignment vertical="center" wrapText="1"/>
      <protection hidden="1"/>
    </xf>
    <xf numFmtId="3" fontId="28" fillId="0" borderId="0" xfId="0" applyNumberFormat="1" applyFont="1" applyFill="1" applyBorder="1" applyAlignment="1" applyProtection="1">
      <alignment horizontal="left"/>
      <protection hidden="1"/>
    </xf>
    <xf numFmtId="0" fontId="39" fillId="0" borderId="0" xfId="0" applyFont="1" applyAlignment="1" applyProtection="1">
      <alignment vertical="center"/>
      <protection hidden="1"/>
    </xf>
    <xf numFmtId="0" fontId="27" fillId="0" borderId="0" xfId="0" applyFont="1" applyAlignment="1" applyProtection="1">
      <alignment vertical="center"/>
      <protection hidden="1"/>
    </xf>
    <xf numFmtId="0" fontId="33" fillId="0" borderId="0" xfId="0" applyFont="1" applyProtection="1">
      <protection hidden="1"/>
    </xf>
    <xf numFmtId="0" fontId="35" fillId="0" borderId="0" xfId="0" applyFont="1" applyBorder="1" applyAlignment="1" applyProtection="1">
      <alignment horizontal="justify" vertical="center"/>
      <protection hidden="1"/>
    </xf>
    <xf numFmtId="4" fontId="36" fillId="0" borderId="0" xfId="0" applyNumberFormat="1" applyFont="1" applyFill="1" applyBorder="1" applyAlignment="1" applyProtection="1">
      <alignment horizontal="center" vertical="center"/>
      <protection hidden="1"/>
    </xf>
    <xf numFmtId="2" fontId="36" fillId="0" borderId="0" xfId="0" applyNumberFormat="1" applyFont="1" applyFill="1" applyBorder="1" applyAlignment="1" applyProtection="1">
      <alignment horizontal="center" vertical="center"/>
      <protection hidden="1"/>
    </xf>
    <xf numFmtId="2" fontId="45" fillId="0" borderId="0" xfId="0" applyNumberFormat="1" applyFont="1" applyFill="1" applyBorder="1" applyAlignment="1" applyProtection="1">
      <alignment horizontal="center" vertical="center"/>
      <protection hidden="1"/>
    </xf>
    <xf numFmtId="0" fontId="38" fillId="0" borderId="0" xfId="0" applyFont="1" applyBorder="1" applyAlignment="1" applyProtection="1">
      <alignment horizontal="center"/>
      <protection hidden="1"/>
    </xf>
    <xf numFmtId="0" fontId="33" fillId="0" borderId="20" xfId="0" applyFont="1" applyBorder="1" applyProtection="1">
      <protection hidden="1"/>
    </xf>
    <xf numFmtId="0" fontId="32" fillId="0" borderId="21" xfId="0" applyFont="1" applyFill="1" applyBorder="1" applyAlignment="1" applyProtection="1">
      <alignment vertical="center"/>
      <protection hidden="1"/>
    </xf>
    <xf numFmtId="0" fontId="33" fillId="0" borderId="21" xfId="0" applyFont="1" applyBorder="1" applyProtection="1">
      <protection hidden="1"/>
    </xf>
    <xf numFmtId="0" fontId="34" fillId="0" borderId="21" xfId="0" applyFont="1" applyFill="1" applyBorder="1" applyProtection="1">
      <protection hidden="1"/>
    </xf>
    <xf numFmtId="0" fontId="51" fillId="0" borderId="0" xfId="0" applyFont="1" applyBorder="1" applyProtection="1">
      <protection hidden="1"/>
    </xf>
    <xf numFmtId="0" fontId="29" fillId="0" borderId="0" xfId="0" applyFont="1" applyFill="1" applyBorder="1" applyAlignment="1" applyProtection="1">
      <protection hidden="1"/>
    </xf>
    <xf numFmtId="0" fontId="35" fillId="0" borderId="0" xfId="0" applyFont="1" applyBorder="1" applyAlignment="1" applyProtection="1">
      <alignment vertical="center" wrapText="1"/>
      <protection hidden="1"/>
    </xf>
    <xf numFmtId="0" fontId="35" fillId="0" borderId="0" xfId="0" applyFont="1" applyBorder="1" applyAlignment="1" applyProtection="1">
      <alignment horizontal="center" vertical="center"/>
      <protection hidden="1"/>
    </xf>
    <xf numFmtId="0" fontId="43" fillId="0" borderId="0" xfId="0" applyFont="1" applyBorder="1" applyProtection="1">
      <protection hidden="1"/>
    </xf>
    <xf numFmtId="0" fontId="47" fillId="0" borderId="23" xfId="0" applyFont="1" applyFill="1" applyBorder="1" applyAlignment="1" applyProtection="1">
      <protection hidden="1"/>
    </xf>
    <xf numFmtId="0" fontId="53" fillId="0" borderId="0" xfId="0" applyFont="1" applyFill="1" applyBorder="1" applyAlignment="1" applyProtection="1">
      <protection hidden="1"/>
    </xf>
    <xf numFmtId="0" fontId="47" fillId="0" borderId="0" xfId="0" applyFont="1" applyFill="1" applyBorder="1" applyAlignment="1" applyProtection="1">
      <protection hidden="1"/>
    </xf>
    <xf numFmtId="0" fontId="47" fillId="0" borderId="0" xfId="0" applyFont="1" applyFill="1" applyBorder="1" applyAlignment="1" applyProtection="1">
      <alignment horizontal="right"/>
      <protection hidden="1"/>
    </xf>
    <xf numFmtId="0" fontId="47" fillId="0" borderId="0" xfId="0" applyFont="1" applyBorder="1" applyAlignment="1" applyProtection="1">
      <protection hidden="1"/>
    </xf>
    <xf numFmtId="0" fontId="47" fillId="0" borderId="24" xfId="0" applyFont="1" applyBorder="1" applyAlignment="1" applyProtection="1">
      <protection hidden="1"/>
    </xf>
    <xf numFmtId="0" fontId="35" fillId="0" borderId="29" xfId="0" applyFont="1" applyBorder="1" applyAlignment="1" applyProtection="1">
      <alignment vertical="center"/>
      <protection hidden="1"/>
    </xf>
    <xf numFmtId="9" fontId="28" fillId="0" borderId="0" xfId="0" applyNumberFormat="1" applyFont="1" applyBorder="1" applyAlignment="1" applyProtection="1">
      <alignment horizontal="left"/>
      <protection hidden="1"/>
    </xf>
    <xf numFmtId="0" fontId="35" fillId="0" borderId="31" xfId="0" applyFont="1" applyBorder="1" applyAlignment="1" applyProtection="1">
      <alignment vertical="center"/>
      <protection hidden="1"/>
    </xf>
    <xf numFmtId="0" fontId="35" fillId="0" borderId="44" xfId="0" applyFont="1" applyBorder="1" applyAlignment="1" applyProtection="1">
      <alignment vertical="center"/>
      <protection hidden="1"/>
    </xf>
    <xf numFmtId="4" fontId="35" fillId="0" borderId="44" xfId="0" applyNumberFormat="1" applyFont="1" applyBorder="1" applyAlignment="1" applyProtection="1">
      <alignment vertical="center"/>
      <protection hidden="1"/>
    </xf>
    <xf numFmtId="0" fontId="35" fillId="0" borderId="46" xfId="0" applyFont="1" applyBorder="1" applyAlignment="1" applyProtection="1">
      <alignment vertical="center"/>
      <protection hidden="1"/>
    </xf>
    <xf numFmtId="0" fontId="38" fillId="0" borderId="0" xfId="0" applyFont="1" applyBorder="1" applyAlignment="1" applyProtection="1">
      <alignment horizontal="right"/>
      <protection hidden="1"/>
    </xf>
    <xf numFmtId="4" fontId="43" fillId="0" borderId="0" xfId="0" applyNumberFormat="1" applyFont="1" applyBorder="1" applyAlignment="1" applyProtection="1">
      <protection hidden="1"/>
    </xf>
    <xf numFmtId="0" fontId="35" fillId="0" borderId="31" xfId="0" applyFont="1" applyBorder="1" applyAlignment="1" applyProtection="1">
      <protection hidden="1"/>
    </xf>
    <xf numFmtId="4" fontId="43" fillId="0" borderId="33" xfId="0" applyNumberFormat="1" applyFont="1" applyBorder="1" applyAlignment="1" applyProtection="1">
      <protection hidden="1"/>
    </xf>
    <xf numFmtId="0" fontId="35" fillId="0" borderId="34" xfId="0" applyFont="1" applyBorder="1" applyAlignment="1" applyProtection="1">
      <protection hidden="1"/>
    </xf>
    <xf numFmtId="0" fontId="29" fillId="0" borderId="0" xfId="0" applyFont="1" applyAlignment="1" applyProtection="1">
      <alignment horizontal="center" vertical="center"/>
      <protection hidden="1"/>
    </xf>
    <xf numFmtId="0" fontId="29" fillId="0" borderId="0" xfId="83" applyFont="1" applyAlignment="1" applyProtection="1">
      <alignment horizontal="center" vertical="center"/>
      <protection hidden="1"/>
    </xf>
    <xf numFmtId="0" fontId="51" fillId="0" borderId="0" xfId="0" applyFont="1" applyProtection="1">
      <protection hidden="1"/>
    </xf>
    <xf numFmtId="0" fontId="51" fillId="0" borderId="0" xfId="0" applyFont="1" applyAlignment="1" applyProtection="1">
      <alignment horizontal="center"/>
      <protection hidden="1"/>
    </xf>
    <xf numFmtId="3" fontId="46" fillId="0" borderId="13" xfId="0" applyNumberFormat="1" applyFont="1" applyFill="1" applyBorder="1" applyAlignment="1" applyProtection="1">
      <alignment horizontal="center" vertical="center"/>
      <protection locked="0" hidden="1"/>
    </xf>
    <xf numFmtId="0" fontId="35" fillId="0" borderId="0" xfId="0" applyFont="1" applyBorder="1" applyAlignment="1" applyProtection="1">
      <alignment horizontal="justify" vertical="center"/>
      <protection hidden="1"/>
    </xf>
    <xf numFmtId="0" fontId="62" fillId="0" borderId="0" xfId="0" applyFont="1" applyAlignment="1" applyProtection="1">
      <alignment wrapText="1"/>
      <protection hidden="1"/>
    </xf>
    <xf numFmtId="0" fontId="28" fillId="0" borderId="0" xfId="0" applyFont="1" applyAlignment="1" applyProtection="1">
      <alignment vertical="center" wrapText="1"/>
      <protection hidden="1"/>
    </xf>
    <xf numFmtId="0" fontId="28" fillId="42" borderId="0" xfId="0" applyFont="1" applyFill="1" applyBorder="1" applyAlignment="1" applyProtection="1">
      <alignment horizontal="center" wrapText="1"/>
      <protection hidden="1"/>
    </xf>
    <xf numFmtId="0" fontId="61" fillId="0" borderId="0" xfId="0" applyNumberFormat="1" applyFont="1" applyFill="1" applyAlignment="1" applyProtection="1">
      <alignment vertical="center"/>
      <protection hidden="1"/>
    </xf>
    <xf numFmtId="0" fontId="63" fillId="0" borderId="0" xfId="0" applyFont="1" applyBorder="1" applyAlignment="1" applyProtection="1">
      <alignment horizontal="right"/>
      <protection hidden="1"/>
    </xf>
    <xf numFmtId="0" fontId="44" fillId="0" borderId="0" xfId="0" applyFont="1" applyBorder="1" applyAlignment="1" applyProtection="1">
      <alignment vertical="center"/>
      <protection hidden="1"/>
    </xf>
    <xf numFmtId="0" fontId="35" fillId="0" borderId="0" xfId="0" applyFont="1" applyAlignment="1">
      <alignment vertical="center"/>
    </xf>
    <xf numFmtId="0" fontId="64" fillId="0" borderId="22" xfId="0" applyFont="1" applyBorder="1" applyProtection="1">
      <protection hidden="1"/>
    </xf>
    <xf numFmtId="0" fontId="64" fillId="0" borderId="0" xfId="0" applyFont="1" applyProtection="1">
      <protection hidden="1"/>
    </xf>
    <xf numFmtId="0" fontId="36" fillId="0" borderId="0" xfId="0" applyFont="1" applyAlignment="1" applyProtection="1">
      <alignment vertical="center"/>
      <protection hidden="1"/>
    </xf>
    <xf numFmtId="0" fontId="65" fillId="0" borderId="0" xfId="0" applyFont="1" applyProtection="1">
      <protection hidden="1"/>
    </xf>
    <xf numFmtId="0" fontId="36" fillId="0" borderId="48" xfId="0" applyFont="1" applyFill="1" applyBorder="1" applyAlignment="1" applyProtection="1">
      <protection hidden="1"/>
    </xf>
    <xf numFmtId="0" fontId="36" fillId="0" borderId="24" xfId="0" applyFont="1" applyBorder="1" applyAlignment="1" applyProtection="1">
      <alignment vertical="center"/>
      <protection hidden="1"/>
    </xf>
    <xf numFmtId="0" fontId="36" fillId="0" borderId="24" xfId="0" applyFont="1" applyBorder="1" applyAlignment="1" applyProtection="1">
      <alignment vertical="top"/>
      <protection hidden="1"/>
    </xf>
    <xf numFmtId="0" fontId="36" fillId="0" borderId="0" xfId="0" applyFont="1" applyAlignment="1" applyProtection="1">
      <alignment vertical="top"/>
      <protection hidden="1"/>
    </xf>
    <xf numFmtId="0" fontId="36" fillId="0" borderId="26" xfId="0" applyFont="1" applyBorder="1" applyProtection="1">
      <protection hidden="1"/>
    </xf>
    <xf numFmtId="0" fontId="65" fillId="0" borderId="0" xfId="0" applyFont="1" applyBorder="1" applyProtection="1">
      <protection hidden="1"/>
    </xf>
    <xf numFmtId="0" fontId="66" fillId="0" borderId="0" xfId="0" applyFont="1" applyAlignment="1" applyProtection="1">
      <alignment wrapText="1"/>
      <protection hidden="1"/>
    </xf>
    <xf numFmtId="0" fontId="36" fillId="0" borderId="0" xfId="0" applyNumberFormat="1" applyFont="1" applyBorder="1" applyAlignment="1" applyProtection="1">
      <alignment vertical="center"/>
      <protection hidden="1"/>
    </xf>
    <xf numFmtId="0" fontId="36" fillId="0" borderId="0" xfId="0" applyNumberFormat="1" applyFont="1" applyBorder="1" applyAlignment="1" applyProtection="1">
      <protection hidden="1"/>
    </xf>
    <xf numFmtId="0" fontId="59" fillId="43" borderId="0" xfId="0" applyFont="1" applyFill="1" applyBorder="1" applyAlignment="1" applyProtection="1">
      <alignment vertical="center"/>
      <protection hidden="1"/>
    </xf>
    <xf numFmtId="0" fontId="59" fillId="43" borderId="49" xfId="0" applyFont="1" applyFill="1" applyBorder="1" applyAlignment="1" applyProtection="1">
      <protection hidden="1"/>
    </xf>
    <xf numFmtId="0" fontId="38" fillId="44" borderId="11" xfId="0" applyFont="1" applyFill="1" applyBorder="1" applyAlignment="1" applyProtection="1">
      <alignment horizontal="center" vertical="center"/>
      <protection hidden="1"/>
    </xf>
    <xf numFmtId="9" fontId="36" fillId="0" borderId="33" xfId="0" applyNumberFormat="1" applyFont="1" applyBorder="1" applyAlignment="1" applyProtection="1">
      <alignment horizontal="center" vertical="center"/>
      <protection hidden="1"/>
    </xf>
    <xf numFmtId="2" fontId="35" fillId="0" borderId="44" xfId="0" applyNumberFormat="1" applyFont="1" applyBorder="1" applyAlignment="1" applyProtection="1">
      <alignment vertical="center"/>
      <protection hidden="1"/>
    </xf>
    <xf numFmtId="0" fontId="51"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center"/>
      <protection hidden="1"/>
    </xf>
    <xf numFmtId="0" fontId="38" fillId="43" borderId="0" xfId="0" applyFont="1" applyFill="1" applyBorder="1" applyAlignment="1" applyProtection="1">
      <alignment vertical="center"/>
      <protection hidden="1"/>
    </xf>
    <xf numFmtId="0" fontId="69" fillId="42" borderId="39" xfId="0" applyFont="1" applyFill="1" applyBorder="1" applyAlignment="1" applyProtection="1">
      <alignment horizontal="center" vertical="center"/>
      <protection hidden="1"/>
    </xf>
    <xf numFmtId="0" fontId="70" fillId="45" borderId="41" xfId="0" applyFont="1" applyFill="1" applyBorder="1" applyAlignment="1" applyProtection="1">
      <alignment horizontal="center" vertical="center"/>
      <protection hidden="1"/>
    </xf>
    <xf numFmtId="0" fontId="70" fillId="45" borderId="42" xfId="0" applyFont="1" applyFill="1" applyBorder="1" applyAlignment="1" applyProtection="1">
      <alignment horizontal="center" vertical="center"/>
      <protection hidden="1"/>
    </xf>
    <xf numFmtId="0" fontId="34" fillId="0" borderId="0" xfId="0" applyFont="1" applyProtection="1">
      <protection hidden="1"/>
    </xf>
    <xf numFmtId="0" fontId="41" fillId="42" borderId="0" xfId="0" applyFont="1" applyFill="1" applyBorder="1" applyAlignment="1" applyProtection="1">
      <alignment horizontal="center" vertical="center"/>
      <protection hidden="1"/>
    </xf>
    <xf numFmtId="0" fontId="69" fillId="42" borderId="36" xfId="0" applyFont="1" applyFill="1" applyBorder="1" applyAlignment="1" applyProtection="1">
      <alignment horizontal="center" vertical="center"/>
      <protection hidden="1"/>
    </xf>
    <xf numFmtId="0" fontId="71" fillId="0" borderId="0" xfId="0" applyFont="1" applyFill="1" applyBorder="1" applyAlignment="1" applyProtection="1">
      <alignment vertical="center"/>
      <protection hidden="1"/>
    </xf>
    <xf numFmtId="0" fontId="41" fillId="0" borderId="0" xfId="0" applyFont="1" applyProtection="1">
      <protection hidden="1"/>
    </xf>
    <xf numFmtId="0" fontId="41" fillId="0" borderId="0" xfId="0" applyFont="1" applyFill="1" applyBorder="1" applyAlignment="1" applyProtection="1">
      <alignment vertical="center"/>
      <protection hidden="1"/>
    </xf>
    <xf numFmtId="0" fontId="69" fillId="43" borderId="40" xfId="0" applyFont="1" applyFill="1" applyBorder="1" applyAlignment="1" applyProtection="1">
      <alignment horizontal="center"/>
      <protection hidden="1"/>
    </xf>
    <xf numFmtId="0" fontId="69" fillId="43" borderId="11" xfId="0" applyFont="1" applyFill="1" applyBorder="1" applyAlignment="1" applyProtection="1">
      <alignment horizontal="center"/>
      <protection hidden="1"/>
    </xf>
    <xf numFmtId="0" fontId="69" fillId="43" borderId="11" xfId="0" applyFont="1" applyFill="1" applyBorder="1" applyAlignment="1" applyProtection="1">
      <alignment horizontal="center" vertical="center"/>
      <protection hidden="1"/>
    </xf>
    <xf numFmtId="0" fontId="69" fillId="42" borderId="37" xfId="0" applyFont="1" applyFill="1" applyBorder="1" applyAlignment="1" applyProtection="1">
      <alignment horizontal="center" vertical="center"/>
      <protection hidden="1"/>
    </xf>
    <xf numFmtId="0" fontId="71" fillId="0" borderId="0" xfId="0" applyFont="1" applyFill="1" applyBorder="1" applyAlignment="1" applyProtection="1">
      <alignment horizontal="center"/>
      <protection hidden="1"/>
    </xf>
    <xf numFmtId="2" fontId="72" fillId="42" borderId="0" xfId="0" applyNumberFormat="1" applyFont="1" applyFill="1" applyBorder="1" applyAlignment="1" applyProtection="1">
      <alignment horizontal="center"/>
      <protection hidden="1"/>
    </xf>
    <xf numFmtId="0" fontId="73" fillId="0" borderId="0" xfId="0" applyFont="1" applyProtection="1">
      <protection hidden="1"/>
    </xf>
    <xf numFmtId="0" fontId="69" fillId="0" borderId="0" xfId="0" applyFont="1" applyFill="1" applyBorder="1" applyAlignment="1" applyProtection="1">
      <alignment vertical="center"/>
      <protection hidden="1"/>
    </xf>
    <xf numFmtId="0" fontId="70" fillId="0" borderId="38" xfId="0" applyFont="1" applyFill="1" applyBorder="1" applyAlignment="1" applyProtection="1">
      <alignment horizontal="center"/>
      <protection hidden="1"/>
    </xf>
    <xf numFmtId="4" fontId="69" fillId="0" borderId="38" xfId="0" applyNumberFormat="1" applyFont="1" applyFill="1" applyBorder="1" applyAlignment="1" applyProtection="1">
      <alignment horizontal="center"/>
      <protection hidden="1"/>
    </xf>
    <xf numFmtId="0" fontId="69" fillId="42" borderId="0" xfId="0" applyFont="1" applyFill="1" applyBorder="1" applyAlignment="1" applyProtection="1">
      <alignment horizontal="center"/>
      <protection hidden="1"/>
    </xf>
    <xf numFmtId="0" fontId="41" fillId="0" borderId="0" xfId="0" applyFont="1" applyAlignment="1" applyProtection="1">
      <alignment vertical="center"/>
      <protection hidden="1"/>
    </xf>
    <xf numFmtId="22" fontId="41" fillId="0" borderId="0" xfId="86" applyNumberFormat="1" applyFont="1" applyFill="1" applyBorder="1" applyAlignment="1" applyProtection="1">
      <alignment vertical="center"/>
      <protection hidden="1"/>
    </xf>
    <xf numFmtId="0" fontId="41" fillId="0" borderId="0" xfId="86" applyFont="1" applyFill="1" applyBorder="1" applyAlignment="1" applyProtection="1">
      <alignment horizontal="left" vertical="center"/>
      <protection hidden="1"/>
    </xf>
    <xf numFmtId="0" fontId="41" fillId="0" borderId="0" xfId="0" applyFont="1" applyAlignment="1" applyProtection="1">
      <protection hidden="1"/>
    </xf>
    <xf numFmtId="0" fontId="41" fillId="0" borderId="0" xfId="0" applyFont="1" applyBorder="1" applyAlignment="1" applyProtection="1">
      <alignment vertical="center"/>
      <protection hidden="1"/>
    </xf>
    <xf numFmtId="0" fontId="73" fillId="0" borderId="0" xfId="0" applyFont="1" applyAlignment="1" applyProtection="1">
      <protection hidden="1"/>
    </xf>
    <xf numFmtId="0" fontId="73" fillId="0" borderId="0" xfId="0" applyFont="1" applyAlignment="1" applyProtection="1">
      <alignment vertical="center"/>
      <protection hidden="1"/>
    </xf>
    <xf numFmtId="0" fontId="74" fillId="0" borderId="0" xfId="0" applyFont="1" applyFill="1" applyBorder="1" applyAlignment="1" applyProtection="1">
      <alignment horizontal="center" vertical="center"/>
      <protection hidden="1"/>
    </xf>
    <xf numFmtId="0" fontId="69" fillId="0" borderId="11" xfId="0" applyFont="1" applyFill="1" applyBorder="1" applyAlignment="1" applyProtection="1">
      <alignment horizontal="center" vertical="center"/>
      <protection hidden="1"/>
    </xf>
    <xf numFmtId="0" fontId="69" fillId="42" borderId="35" xfId="0" applyFont="1" applyFill="1" applyBorder="1" applyAlignment="1" applyProtection="1">
      <alignment vertical="center"/>
      <protection hidden="1"/>
    </xf>
    <xf numFmtId="0" fontId="75" fillId="44" borderId="16" xfId="0" applyFont="1" applyFill="1" applyBorder="1" applyAlignment="1" applyProtection="1">
      <alignment horizontal="center" vertical="center"/>
      <protection hidden="1"/>
    </xf>
    <xf numFmtId="0" fontId="69" fillId="42" borderId="36" xfId="0" applyFont="1" applyFill="1" applyBorder="1" applyAlignment="1" applyProtection="1">
      <alignment horizontal="center"/>
      <protection hidden="1"/>
    </xf>
    <xf numFmtId="0" fontId="69" fillId="42" borderId="0" xfId="0" applyFont="1" applyFill="1" applyBorder="1" applyAlignment="1" applyProtection="1">
      <alignment horizontal="center" vertical="center"/>
      <protection hidden="1"/>
    </xf>
    <xf numFmtId="0" fontId="69" fillId="42" borderId="0" xfId="0" applyFont="1" applyFill="1" applyBorder="1" applyAlignment="1" applyProtection="1">
      <alignment vertical="center"/>
      <protection hidden="1"/>
    </xf>
    <xf numFmtId="0" fontId="69" fillId="0" borderId="36" xfId="83" applyFont="1" applyFill="1" applyBorder="1" applyAlignment="1" applyProtection="1">
      <alignment horizontal="left" vertical="center"/>
      <protection hidden="1"/>
    </xf>
    <xf numFmtId="0" fontId="69" fillId="0" borderId="36" xfId="0" applyFont="1" applyFill="1" applyBorder="1" applyAlignment="1" applyProtection="1">
      <alignment horizontal="left" vertical="center"/>
      <protection hidden="1"/>
    </xf>
    <xf numFmtId="0" fontId="69" fillId="0" borderId="36" xfId="0" applyFont="1" applyFill="1" applyBorder="1" applyAlignment="1" applyProtection="1">
      <alignment vertical="center"/>
      <protection hidden="1"/>
    </xf>
    <xf numFmtId="0" fontId="69" fillId="0" borderId="37" xfId="0" applyFont="1" applyFill="1" applyBorder="1" applyAlignment="1" applyProtection="1">
      <alignment vertical="center"/>
      <protection hidden="1"/>
    </xf>
    <xf numFmtId="0" fontId="41" fillId="0" borderId="0" xfId="0" applyFont="1" applyAlignment="1" applyProtection="1">
      <alignment vertical="top"/>
      <protection hidden="1"/>
    </xf>
    <xf numFmtId="0" fontId="76" fillId="0" borderId="0" xfId="0" applyFont="1" applyAlignment="1" applyProtection="1">
      <protection hidden="1"/>
    </xf>
    <xf numFmtId="0" fontId="73" fillId="0" borderId="0" xfId="0" applyFont="1" applyAlignment="1" applyProtection="1">
      <alignment vertical="top"/>
      <protection hidden="1"/>
    </xf>
    <xf numFmtId="0" fontId="77" fillId="0" borderId="0" xfId="0" applyFont="1" applyAlignment="1" applyProtection="1">
      <protection hidden="1"/>
    </xf>
    <xf numFmtId="0" fontId="60" fillId="43" borderId="17" xfId="85" applyFont="1" applyFill="1" applyBorder="1" applyAlignment="1" applyProtection="1">
      <alignment horizontal="center"/>
    </xf>
    <xf numFmtId="0" fontId="36" fillId="43" borderId="49" xfId="0" applyFont="1" applyFill="1" applyBorder="1" applyAlignment="1" applyProtection="1">
      <alignment horizontal="center" vertical="center"/>
      <protection hidden="1"/>
    </xf>
    <xf numFmtId="4" fontId="36" fillId="0" borderId="0" xfId="0" applyNumberFormat="1" applyFont="1" applyFill="1" applyBorder="1" applyAlignment="1" applyProtection="1">
      <alignment horizontal="center" vertical="center"/>
      <protection hidden="1"/>
    </xf>
    <xf numFmtId="164" fontId="38" fillId="0" borderId="0" xfId="0" applyNumberFormat="1" applyFont="1" applyBorder="1" applyAlignment="1" applyProtection="1">
      <alignment horizontal="left" vertical="center"/>
      <protection hidden="1"/>
    </xf>
    <xf numFmtId="0" fontId="46" fillId="0" borderId="50" xfId="0" applyFont="1" applyBorder="1" applyAlignment="1" applyProtection="1">
      <alignment horizontal="center" vertical="center"/>
      <protection locked="0" hidden="1"/>
    </xf>
    <xf numFmtId="0" fontId="46" fillId="0" borderId="51" xfId="0" applyFont="1" applyBorder="1" applyAlignment="1" applyProtection="1">
      <alignment horizontal="center" vertical="center"/>
      <protection locked="0" hidden="1"/>
    </xf>
    <xf numFmtId="0" fontId="68" fillId="45" borderId="21" xfId="0" applyFont="1" applyFill="1" applyBorder="1" applyAlignment="1" applyProtection="1">
      <alignment horizontal="center" vertical="center"/>
      <protection hidden="1"/>
    </xf>
    <xf numFmtId="0" fontId="38" fillId="0" borderId="23" xfId="0" applyFont="1" applyBorder="1" applyAlignment="1" applyProtection="1">
      <alignment horizontal="right" vertical="top"/>
      <protection hidden="1"/>
    </xf>
    <xf numFmtId="0" fontId="38" fillId="0" borderId="0" xfId="0" applyFont="1" applyBorder="1" applyAlignment="1" applyProtection="1">
      <alignment horizontal="right" vertical="top"/>
      <protection hidden="1"/>
    </xf>
    <xf numFmtId="0" fontId="38" fillId="0" borderId="24" xfId="0" applyFont="1" applyBorder="1" applyAlignment="1" applyProtection="1">
      <alignment horizontal="right" vertical="top"/>
      <protection hidden="1"/>
    </xf>
    <xf numFmtId="0" fontId="35" fillId="0" borderId="0" xfId="0" applyFont="1" applyBorder="1" applyAlignment="1" applyProtection="1">
      <alignment horizontal="center" vertical="center"/>
      <protection hidden="1"/>
    </xf>
    <xf numFmtId="0" fontId="46" fillId="0" borderId="15" xfId="83" applyFont="1" applyFill="1" applyBorder="1" applyAlignment="1" applyProtection="1">
      <alignment horizontal="center"/>
      <protection locked="0"/>
    </xf>
    <xf numFmtId="2" fontId="45" fillId="0" borderId="0" xfId="0" applyNumberFormat="1" applyFont="1" applyFill="1" applyBorder="1" applyAlignment="1" applyProtection="1">
      <alignment horizontal="center" vertical="center"/>
      <protection hidden="1"/>
    </xf>
    <xf numFmtId="0" fontId="36" fillId="0" borderId="0" xfId="0" applyFont="1" applyBorder="1" applyAlignment="1" applyProtection="1">
      <alignment horizontal="justify" vertical="center"/>
      <protection hidden="1"/>
    </xf>
    <xf numFmtId="0" fontId="46" fillId="0" borderId="18" xfId="0" applyFont="1" applyBorder="1" applyAlignment="1" applyProtection="1">
      <alignment horizontal="center" vertical="center"/>
      <protection locked="0" hidden="1"/>
    </xf>
    <xf numFmtId="0" fontId="46" fillId="0" borderId="19" xfId="0" applyFont="1" applyBorder="1" applyAlignment="1" applyProtection="1">
      <alignment horizontal="center" vertical="center"/>
      <protection locked="0" hidden="1"/>
    </xf>
    <xf numFmtId="0" fontId="38" fillId="0" borderId="23" xfId="0" applyFont="1" applyBorder="1" applyAlignment="1" applyProtection="1">
      <alignment horizontal="right" vertical="center"/>
      <protection hidden="1"/>
    </xf>
    <xf numFmtId="0" fontId="38" fillId="0" borderId="0" xfId="0" applyFont="1" applyBorder="1" applyAlignment="1" applyProtection="1">
      <alignment horizontal="right" vertical="center"/>
      <protection hidden="1"/>
    </xf>
    <xf numFmtId="49" fontId="46" fillId="0" borderId="15" xfId="83" applyNumberFormat="1" applyFont="1" applyBorder="1" applyAlignment="1" applyProtection="1">
      <alignment horizontal="center"/>
      <protection locked="0"/>
    </xf>
    <xf numFmtId="0" fontId="44" fillId="0" borderId="0" xfId="0" applyFont="1" applyBorder="1" applyAlignment="1" applyProtection="1">
      <alignment horizontal="center" vertical="top"/>
      <protection hidden="1"/>
    </xf>
    <xf numFmtId="0" fontId="38" fillId="45" borderId="23" xfId="0" applyFont="1" applyFill="1" applyBorder="1" applyAlignment="1" applyProtection="1">
      <alignment horizontal="center" vertical="center" wrapText="1"/>
      <protection hidden="1"/>
    </xf>
    <xf numFmtId="0" fontId="38" fillId="45" borderId="0" xfId="0" applyFont="1" applyFill="1" applyBorder="1" applyAlignment="1" applyProtection="1">
      <alignment horizontal="center" vertical="center" wrapText="1"/>
      <protection hidden="1"/>
    </xf>
    <xf numFmtId="0" fontId="38" fillId="45" borderId="24" xfId="0" applyFont="1" applyFill="1" applyBorder="1" applyAlignment="1" applyProtection="1">
      <alignment horizontal="center" vertical="center" wrapText="1"/>
      <protection hidden="1"/>
    </xf>
    <xf numFmtId="0" fontId="41" fillId="0" borderId="0" xfId="0" applyFont="1" applyBorder="1" applyAlignment="1" applyProtection="1">
      <alignment horizontal="center" vertical="center"/>
      <protection hidden="1"/>
    </xf>
    <xf numFmtId="0" fontId="38" fillId="45" borderId="0" xfId="0" applyFont="1" applyFill="1" applyBorder="1" applyAlignment="1" applyProtection="1">
      <alignment horizontal="center" vertical="center"/>
      <protection hidden="1"/>
    </xf>
    <xf numFmtId="0" fontId="38" fillId="45" borderId="43" xfId="0" applyFont="1" applyFill="1" applyBorder="1" applyAlignment="1" applyProtection="1">
      <alignment horizontal="center" vertical="center"/>
      <protection hidden="1"/>
    </xf>
    <xf numFmtId="0" fontId="28" fillId="43" borderId="54" xfId="85" applyFont="1" applyFill="1" applyBorder="1" applyAlignment="1" applyProtection="1">
      <alignment horizontal="center"/>
      <protection hidden="1"/>
    </xf>
    <xf numFmtId="0" fontId="35" fillId="0" borderId="30" xfId="0" applyFont="1" applyBorder="1" applyAlignment="1" applyProtection="1">
      <alignment horizontal="right" vertical="center"/>
      <protection hidden="1"/>
    </xf>
    <xf numFmtId="0" fontId="35" fillId="0" borderId="0" xfId="0" applyFont="1" applyBorder="1" applyAlignment="1" applyProtection="1">
      <alignment horizontal="right" vertical="center"/>
      <protection hidden="1"/>
    </xf>
    <xf numFmtId="0" fontId="67" fillId="45" borderId="0" xfId="0" applyFont="1" applyFill="1" applyBorder="1" applyAlignment="1" applyProtection="1">
      <alignment horizontal="center" vertical="center"/>
      <protection hidden="1"/>
    </xf>
    <xf numFmtId="0" fontId="40" fillId="43" borderId="0" xfId="0" applyFont="1" applyFill="1" applyBorder="1" applyAlignment="1" applyProtection="1">
      <alignment horizontal="center" vertical="center"/>
      <protection hidden="1"/>
    </xf>
    <xf numFmtId="0" fontId="60" fillId="43" borderId="0" xfId="85" applyFont="1" applyFill="1" applyBorder="1" applyAlignment="1" applyProtection="1">
      <alignment horizontal="center" vertical="center"/>
      <protection locked="0"/>
    </xf>
    <xf numFmtId="0" fontId="36" fillId="43" borderId="0" xfId="0" applyNumberFormat="1" applyFont="1" applyFill="1" applyBorder="1" applyAlignment="1" applyProtection="1">
      <alignment horizontal="center"/>
      <protection hidden="1"/>
    </xf>
    <xf numFmtId="0" fontId="38" fillId="0" borderId="15" xfId="0" applyFont="1" applyBorder="1" applyAlignment="1" applyProtection="1">
      <alignment horizontal="center"/>
      <protection locked="0"/>
    </xf>
    <xf numFmtId="0" fontId="38" fillId="0" borderId="0" xfId="0" applyFont="1" applyBorder="1" applyAlignment="1" applyProtection="1">
      <alignment horizontal="center"/>
      <protection hidden="1"/>
    </xf>
    <xf numFmtId="164" fontId="46" fillId="0" borderId="15" xfId="0" applyNumberFormat="1" applyFont="1" applyBorder="1" applyAlignment="1" applyProtection="1">
      <alignment horizontal="center"/>
      <protection locked="0"/>
    </xf>
    <xf numFmtId="0" fontId="43" fillId="0" borderId="32" xfId="0" applyFont="1" applyBorder="1" applyAlignment="1" applyProtection="1">
      <alignment horizontal="right" vertical="center"/>
      <protection hidden="1"/>
    </xf>
    <xf numFmtId="0" fontId="43" fillId="0" borderId="33" xfId="0" applyFont="1" applyBorder="1" applyAlignment="1" applyProtection="1">
      <alignment horizontal="right" vertical="center"/>
      <protection hidden="1"/>
    </xf>
    <xf numFmtId="164" fontId="38" fillId="0" borderId="33" xfId="0" applyNumberFormat="1" applyFont="1" applyBorder="1" applyAlignment="1" applyProtection="1">
      <alignment horizontal="center" vertical="center"/>
      <protection hidden="1"/>
    </xf>
    <xf numFmtId="0" fontId="36" fillId="43" borderId="0" xfId="0" applyFont="1" applyFill="1" applyBorder="1" applyAlignment="1" applyProtection="1">
      <alignment horizontal="right" vertical="center"/>
      <protection hidden="1"/>
    </xf>
    <xf numFmtId="0" fontId="43" fillId="0" borderId="53" xfId="0" applyFont="1" applyBorder="1" applyAlignment="1" applyProtection="1">
      <alignment horizontal="right" vertical="center"/>
      <protection hidden="1"/>
    </xf>
    <xf numFmtId="0" fontId="43" fillId="0" borderId="52" xfId="0" applyFont="1" applyBorder="1" applyAlignment="1" applyProtection="1">
      <alignment horizontal="right" vertical="center"/>
      <protection hidden="1"/>
    </xf>
    <xf numFmtId="0" fontId="36" fillId="0" borderId="0" xfId="0" applyFont="1" applyBorder="1" applyAlignment="1" applyProtection="1">
      <alignment horizontal="center" vertical="center"/>
      <protection hidden="1"/>
    </xf>
    <xf numFmtId="2" fontId="36" fillId="0" borderId="0" xfId="0" applyNumberFormat="1" applyFont="1" applyFill="1" applyBorder="1" applyAlignment="1" applyProtection="1">
      <alignment horizontal="center" vertical="center"/>
      <protection hidden="1"/>
    </xf>
    <xf numFmtId="0" fontId="35" fillId="0" borderId="0" xfId="0" applyFont="1" applyBorder="1" applyAlignment="1" applyProtection="1">
      <alignment horizontal="justify" vertical="center"/>
      <protection hidden="1"/>
    </xf>
    <xf numFmtId="0" fontId="36" fillId="0" borderId="0" xfId="0" applyFont="1" applyBorder="1" applyAlignment="1" applyProtection="1">
      <alignment horizontal="right"/>
      <protection hidden="1"/>
    </xf>
    <xf numFmtId="0" fontId="35" fillId="0" borderId="28" xfId="0" applyFont="1" applyBorder="1" applyAlignment="1" applyProtection="1">
      <alignment horizontal="right" vertical="center"/>
      <protection hidden="1"/>
    </xf>
    <xf numFmtId="16" fontId="46" fillId="0" borderId="14" xfId="0" applyNumberFormat="1" applyFont="1" applyBorder="1" applyAlignment="1" applyProtection="1">
      <alignment horizontal="center"/>
      <protection locked="0"/>
    </xf>
    <xf numFmtId="0" fontId="46" fillId="0" borderId="14" xfId="0" applyFont="1" applyBorder="1" applyAlignment="1" applyProtection="1">
      <alignment horizontal="center"/>
      <protection locked="0"/>
    </xf>
    <xf numFmtId="0" fontId="78" fillId="0" borderId="23" xfId="0" applyFont="1" applyBorder="1" applyAlignment="1" applyProtection="1">
      <alignment horizontal="center" wrapText="1"/>
      <protection hidden="1"/>
    </xf>
    <xf numFmtId="0" fontId="78" fillId="0" borderId="0" xfId="0" applyFont="1" applyBorder="1" applyAlignment="1" applyProtection="1">
      <alignment horizontal="center" wrapText="1"/>
      <protection hidden="1"/>
    </xf>
    <xf numFmtId="0" fontId="78" fillId="0" borderId="24" xfId="0" applyFont="1" applyBorder="1" applyAlignment="1" applyProtection="1">
      <alignment horizontal="center" wrapText="1"/>
      <protection hidden="1"/>
    </xf>
  </cellXfs>
  <cellStyles count="87">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85" builtinId="8"/>
    <cellStyle name="Input" xfId="36" builtinId="20" customBuiltin="1"/>
    <cellStyle name="Linked Cell" xfId="37" builtinId="24" customBuiltin="1"/>
    <cellStyle name="Neutral" xfId="38" builtinId="28" customBuiltin="1"/>
    <cellStyle name="Normal" xfId="0" builtinId="0"/>
    <cellStyle name="Normal 2" xfId="83"/>
    <cellStyle name="Normal 2 2" xfId="86"/>
    <cellStyle name="Normal 3" xfId="84"/>
    <cellStyle name="Note" xfId="39" builtinId="10" customBuiltin="1"/>
    <cellStyle name="Output" xfId="40" builtinId="21" customBuiltin="1"/>
    <cellStyle name="SAPBEXaggData" xfId="41"/>
    <cellStyle name="SAPBEXaggDataEmph" xfId="42"/>
    <cellStyle name="SAPBEXaggItem" xfId="43"/>
    <cellStyle name="SAPBEXaggItemX" xfId="44"/>
    <cellStyle name="SAPBEXchaText" xfId="45"/>
    <cellStyle name="SAPBEXexcBad7" xfId="46"/>
    <cellStyle name="SAPBEXexcBad8" xfId="47"/>
    <cellStyle name="SAPBEXexcBad9" xfId="48"/>
    <cellStyle name="SAPBEXexcCritical4" xfId="49"/>
    <cellStyle name="SAPBEXexcCritical5" xfId="50"/>
    <cellStyle name="SAPBEXexcCritical6" xfId="51"/>
    <cellStyle name="SAPBEXexcGood1" xfId="52"/>
    <cellStyle name="SAPBEXexcGood2" xfId="53"/>
    <cellStyle name="SAPBEXexcGood3" xfId="54"/>
    <cellStyle name="SAPBEXfilterDrill" xfId="55"/>
    <cellStyle name="SAPBEXfilterItem" xfId="56"/>
    <cellStyle name="SAPBEXfilterText" xfId="57"/>
    <cellStyle name="SAPBEXformats" xfId="58"/>
    <cellStyle name="SAPBEXheaderItem" xfId="59"/>
    <cellStyle name="SAPBEXheaderText" xfId="60"/>
    <cellStyle name="SAPBEXHLevel0" xfId="61"/>
    <cellStyle name="SAPBEXHLevel0X" xfId="62"/>
    <cellStyle name="SAPBEXHLevel1" xfId="63"/>
    <cellStyle name="SAPBEXHLevel1X" xfId="64"/>
    <cellStyle name="SAPBEXHLevel2" xfId="65"/>
    <cellStyle name="SAPBEXHLevel2X" xfId="66"/>
    <cellStyle name="SAPBEXHLevel3" xfId="67"/>
    <cellStyle name="SAPBEXHLevel3X" xfId="68"/>
    <cellStyle name="SAPBEXinputData" xfId="69"/>
    <cellStyle name="SAPBEXresData" xfId="70"/>
    <cellStyle name="SAPBEXresDataEmph" xfId="71"/>
    <cellStyle name="SAPBEXresItem" xfId="72"/>
    <cellStyle name="SAPBEXresItemX" xfId="73"/>
    <cellStyle name="SAPBEXstdData" xfId="74"/>
    <cellStyle name="SAPBEXstdDataEmph" xfId="75"/>
    <cellStyle name="SAPBEXstdItem" xfId="76"/>
    <cellStyle name="SAPBEXstdItemX" xfId="77"/>
    <cellStyle name="SAPBEXtitle" xfId="78"/>
    <cellStyle name="SAPBEXundefined" xfId="79"/>
    <cellStyle name="Sheet Title" xfId="80"/>
    <cellStyle name="Total" xfId="81" builtinId="25" customBuiltin="1"/>
    <cellStyle name="Warning Text" xfId="82" builtinId="11" customBuiltin="1"/>
  </cellStyles>
  <dxfs count="5">
    <dxf>
      <font>
        <b/>
        <i val="0"/>
        <color theme="3"/>
      </font>
      <fill>
        <patternFill>
          <bgColor rgb="FFFFFF00"/>
        </patternFill>
      </fill>
    </dxf>
    <dxf>
      <font>
        <b/>
        <i val="0"/>
        <color theme="3"/>
      </font>
      <fill>
        <patternFill>
          <bgColor theme="9" tint="0.79998168889431442"/>
        </patternFill>
      </fill>
      <border>
        <left/>
        <right/>
        <top/>
        <bottom/>
        <vertical/>
        <horizontal/>
      </border>
    </dxf>
    <dxf>
      <font>
        <b/>
        <i val="0"/>
        <strike val="0"/>
        <color theme="3"/>
      </font>
      <fill>
        <patternFill>
          <bgColor theme="9" tint="0.79998168889431442"/>
        </patternFill>
      </fill>
      <border>
        <left/>
        <right/>
        <top/>
        <bottom/>
        <vertical/>
        <horizontal/>
      </border>
    </dxf>
    <dxf>
      <font>
        <b/>
        <i val="0"/>
        <strike val="0"/>
        <color theme="3"/>
      </font>
      <fill>
        <patternFill>
          <bgColor theme="9" tint="0.59996337778862885"/>
        </patternFill>
      </fill>
      <border>
        <left/>
        <right/>
        <top/>
        <bottom/>
        <vertical/>
        <horizontal/>
      </border>
    </dxf>
    <dxf>
      <font>
        <b/>
        <i val="0"/>
        <strike val="0"/>
        <color theme="3"/>
      </font>
      <fill>
        <patternFill>
          <bgColor theme="9" tint="0.59996337778862885"/>
        </patternFill>
      </fill>
      <border>
        <left/>
        <right/>
        <top/>
        <bottom/>
        <vertical/>
        <horizontal/>
      </border>
    </dxf>
  </dxfs>
  <tableStyles count="0" defaultTableStyle="TableStyleMedium9" defaultPivotStyle="PivotStyleLight16"/>
  <colors>
    <mruColors>
      <color rgb="FFCCFF99"/>
      <color rgb="FFFFCCFF"/>
      <color rgb="FF0000FF"/>
      <color rgb="FF0000CC"/>
      <color rgb="FFEAEAEA"/>
      <color rgb="FFDDDDDD"/>
      <color rgb="FF1F497D"/>
      <color rgb="FFFFFFCC"/>
      <color rgb="FF33ED56"/>
      <color rgb="FFD3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123826</xdr:rowOff>
    </xdr:from>
    <xdr:to>
      <xdr:col>3</xdr:col>
      <xdr:colOff>166575</xdr:colOff>
      <xdr:row>4</xdr:row>
      <xdr:rowOff>78252</xdr:rowOff>
    </xdr:to>
    <xdr:pic>
      <xdr:nvPicPr>
        <xdr:cNvPr id="2" name="Picture 1">
          <a:extLst>
            <a:ext uri="{FF2B5EF4-FFF2-40B4-BE49-F238E27FC236}">
              <a16:creationId xmlns:a16="http://schemas.microsoft.com/office/drawing/2014/main" id="{D0E923D4-BEAE-4F3C-9950-D2097B7398F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23825" y="123826"/>
          <a:ext cx="900000" cy="611651"/>
        </a:xfrm>
        <a:prstGeom prst="rect">
          <a:avLst/>
        </a:prstGeom>
      </xdr:spPr>
    </xdr:pic>
    <xdr:clientData/>
  </xdr:twoCellAnchor>
  <xdr:twoCellAnchor editAs="oneCell">
    <xdr:from>
      <xdr:col>13</xdr:col>
      <xdr:colOff>76200</xdr:colOff>
      <xdr:row>66</xdr:row>
      <xdr:rowOff>133350</xdr:rowOff>
    </xdr:from>
    <xdr:to>
      <xdr:col>18</xdr:col>
      <xdr:colOff>94050</xdr:colOff>
      <xdr:row>68</xdr:row>
      <xdr:rowOff>125482</xdr:rowOff>
    </xdr:to>
    <xdr:pic>
      <xdr:nvPicPr>
        <xdr:cNvPr id="4" name="Picture 3">
          <a:extLst>
            <a:ext uri="{FF2B5EF4-FFF2-40B4-BE49-F238E27FC236}">
              <a16:creationId xmlns:a16="http://schemas.microsoft.com/office/drawing/2014/main" id="{E0C63A96-5C77-46FB-ACB7-FB33A795DBB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4762500" y="10267950"/>
          <a:ext cx="1980000" cy="296932"/>
        </a:xfrm>
        <a:prstGeom prst="rect">
          <a:avLst/>
        </a:prstGeom>
      </xdr:spPr>
    </xdr:pic>
    <xdr:clientData/>
  </xdr:twoCellAnchor>
  <xdr:twoCellAnchor editAs="oneCell">
    <xdr:from>
      <xdr:col>14</xdr:col>
      <xdr:colOff>419100</xdr:colOff>
      <xdr:row>0</xdr:row>
      <xdr:rowOff>57150</xdr:rowOff>
    </xdr:from>
    <xdr:to>
      <xdr:col>18</xdr:col>
      <xdr:colOff>131918</xdr:colOff>
      <xdr:row>3</xdr:row>
      <xdr:rowOff>92325</xdr:rowOff>
    </xdr:to>
    <xdr:pic>
      <xdr:nvPicPr>
        <xdr:cNvPr id="5" name="Picture 4">
          <a:extLst>
            <a:ext uri="{FF2B5EF4-FFF2-40B4-BE49-F238E27FC236}">
              <a16:creationId xmlns:a16="http://schemas.microsoft.com/office/drawing/2014/main" id="{BB3411B0-553B-4517-9409-AB892254948C}"/>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5486400" y="57150"/>
          <a:ext cx="1293968" cy="54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md.pt/congresso/2019/" TargetMode="External"/><Relationship Id="rId1" Type="http://schemas.openxmlformats.org/officeDocument/2006/relationships/hyperlink" Target="mailto:servifil@ccl.fil.p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51"/>
  <sheetViews>
    <sheetView showGridLines="0" tabSelected="1" zoomScaleNormal="100" workbookViewId="0">
      <selection activeCell="L1" sqref="L1:M1"/>
    </sheetView>
  </sheetViews>
  <sheetFormatPr defaultColWidth="3.28515625" defaultRowHeight="12" x14ac:dyDescent="0.2"/>
  <cols>
    <col min="1" max="1" width="2.7109375" style="158" customWidth="1"/>
    <col min="2" max="2" width="4.42578125" style="12" customWidth="1"/>
    <col min="3" max="5" width="5.7109375" style="12" customWidth="1"/>
    <col min="6" max="6" width="6" style="12" customWidth="1"/>
    <col min="7" max="7" width="5.7109375" style="12" customWidth="1"/>
    <col min="8" max="8" width="5.7109375" style="160" customWidth="1"/>
    <col min="9" max="9" width="5.7109375" style="161" customWidth="1"/>
    <col min="10" max="14" width="5.7109375" style="12" customWidth="1"/>
    <col min="15" max="15" width="7.140625" style="12" customWidth="1"/>
    <col min="16" max="16" width="5" style="12" customWidth="1"/>
    <col min="17" max="17" width="8.5703125" style="12" customWidth="1"/>
    <col min="18" max="18" width="3" style="12" customWidth="1"/>
    <col min="19" max="19" width="2.7109375" style="48" customWidth="1"/>
    <col min="20" max="20" width="20.28515625" style="200" hidden="1" customWidth="1"/>
    <col min="21" max="21" width="4.140625" style="208" hidden="1" customWidth="1"/>
    <col min="22" max="22" width="5.7109375" style="200" hidden="1" customWidth="1"/>
    <col min="23" max="24" width="7" style="200" hidden="1" customWidth="1"/>
    <col min="25" max="25" width="6.140625" style="200" hidden="1" customWidth="1"/>
    <col min="26" max="27" width="7.140625" style="200" hidden="1" customWidth="1"/>
    <col min="28" max="28" width="5.7109375" style="200" hidden="1" customWidth="1"/>
    <col min="29" max="29" width="13.85546875" style="200" hidden="1" customWidth="1"/>
    <col min="30" max="30" width="10" style="200" hidden="1" customWidth="1"/>
    <col min="31" max="32" width="10" style="23" customWidth="1"/>
    <col min="33" max="43" width="10" style="12" customWidth="1"/>
    <col min="44" max="16384" width="3.28515625" style="12"/>
  </cols>
  <sheetData>
    <row r="1" spans="1:32" s="126" customFormat="1" ht="15.75" customHeight="1" thickTop="1" thickBot="1" x14ac:dyDescent="0.25">
      <c r="A1" s="132"/>
      <c r="B1" s="133"/>
      <c r="C1" s="133"/>
      <c r="D1" s="134"/>
      <c r="E1" s="83"/>
      <c r="F1" s="83"/>
      <c r="G1" s="241" t="s">
        <v>145</v>
      </c>
      <c r="H1" s="241"/>
      <c r="I1" s="241"/>
      <c r="J1" s="241"/>
      <c r="K1" s="241"/>
      <c r="L1" s="239" t="s">
        <v>30</v>
      </c>
      <c r="M1" s="240"/>
      <c r="N1" s="135"/>
      <c r="O1" s="135"/>
      <c r="P1" s="135"/>
      <c r="Q1" s="134"/>
      <c r="R1" s="134"/>
      <c r="S1" s="171"/>
      <c r="T1" s="193" t="s">
        <v>30</v>
      </c>
      <c r="U1" s="194" t="s">
        <v>162</v>
      </c>
      <c r="V1" s="195">
        <v>3</v>
      </c>
      <c r="W1" s="196"/>
      <c r="X1" s="196"/>
      <c r="Y1" s="196"/>
      <c r="Z1" s="196"/>
      <c r="AA1" s="196"/>
      <c r="AB1" s="196"/>
      <c r="AC1" s="197" t="str">
        <f>IF($L$1="Português",AC2,(IF($L$1="English",AC3,(IF($L$1="Español",AC4,(IF($L$1="Français",AC5,)))))))</f>
        <v>Campo Obrigatório</v>
      </c>
      <c r="AD1" s="196"/>
      <c r="AE1" s="172"/>
      <c r="AF1" s="172"/>
    </row>
    <row r="2" spans="1:32" x14ac:dyDescent="0.2">
      <c r="A2" s="284" t="str">
        <f>'T1'!$G$11</f>
        <v>(6) AUDIOVISUAIS</v>
      </c>
      <c r="B2" s="285"/>
      <c r="C2" s="285"/>
      <c r="D2" s="285"/>
      <c r="E2" s="285"/>
      <c r="F2" s="285"/>
      <c r="G2" s="285"/>
      <c r="H2" s="285"/>
      <c r="I2" s="285"/>
      <c r="J2" s="285"/>
      <c r="K2" s="285"/>
      <c r="L2" s="285"/>
      <c r="M2" s="285"/>
      <c r="N2" s="285"/>
      <c r="O2" s="285"/>
      <c r="P2" s="285"/>
      <c r="Q2" s="285"/>
      <c r="R2" s="285"/>
      <c r="S2" s="286"/>
      <c r="T2" s="198" t="s">
        <v>31</v>
      </c>
      <c r="U2" s="199"/>
      <c r="AC2" s="201" t="s">
        <v>208</v>
      </c>
    </row>
    <row r="3" spans="1:32" x14ac:dyDescent="0.2">
      <c r="A3" s="284"/>
      <c r="B3" s="285"/>
      <c r="C3" s="285"/>
      <c r="D3" s="285"/>
      <c r="E3" s="285"/>
      <c r="F3" s="285"/>
      <c r="G3" s="285"/>
      <c r="H3" s="285"/>
      <c r="I3" s="285"/>
      <c r="J3" s="285"/>
      <c r="K3" s="285"/>
      <c r="L3" s="285"/>
      <c r="M3" s="285"/>
      <c r="N3" s="285"/>
      <c r="O3" s="285"/>
      <c r="P3" s="285"/>
      <c r="Q3" s="285"/>
      <c r="R3" s="285"/>
      <c r="S3" s="286"/>
      <c r="T3" s="198" t="s">
        <v>32</v>
      </c>
      <c r="U3" s="199"/>
      <c r="V3" s="202" t="s">
        <v>79</v>
      </c>
      <c r="W3" s="203" t="s">
        <v>80</v>
      </c>
      <c r="X3" s="203" t="s">
        <v>108</v>
      </c>
      <c r="Y3" s="203" t="s">
        <v>109</v>
      </c>
      <c r="Z3" s="203" t="s">
        <v>110</v>
      </c>
      <c r="AA3" s="203" t="s">
        <v>111</v>
      </c>
      <c r="AB3" s="204" t="s">
        <v>112</v>
      </c>
      <c r="AC3" s="201" t="s">
        <v>209</v>
      </c>
    </row>
    <row r="4" spans="1:32" s="117" customFormat="1" x14ac:dyDescent="0.2">
      <c r="A4" s="251" t="str">
        <f>'T1'!$G$1</f>
        <v>Prazo de Inscrição:</v>
      </c>
      <c r="B4" s="252"/>
      <c r="C4" s="252"/>
      <c r="D4" s="252"/>
      <c r="E4" s="252"/>
      <c r="F4" s="252"/>
      <c r="G4" s="252"/>
      <c r="H4" s="252"/>
      <c r="I4" s="252"/>
      <c r="J4" s="252"/>
      <c r="K4" s="238">
        <v>43759</v>
      </c>
      <c r="L4" s="238"/>
      <c r="M4" s="65"/>
      <c r="N4" s="88"/>
      <c r="O4" s="88"/>
      <c r="P4" s="88"/>
      <c r="Q4" s="88"/>
      <c r="R4" s="88"/>
      <c r="S4" s="89"/>
      <c r="T4" s="205" t="s">
        <v>121</v>
      </c>
      <c r="U4" s="206"/>
      <c r="V4" s="207">
        <f>VLOOKUP($V$1,U$5:$V$14,2,)</f>
        <v>165</v>
      </c>
      <c r="W4" s="207">
        <f>VLOOKUP($V$1,$U$5:$W$14,3,)</f>
        <v>770</v>
      </c>
      <c r="X4" s="207">
        <f>VLOOKUP($V$1,$U$5:$X$14,4,)</f>
        <v>33</v>
      </c>
      <c r="Y4" s="207">
        <f>VLOOKUP($V$1,$U$5:Y$14,5,)</f>
        <v>55</v>
      </c>
      <c r="Z4" s="207">
        <f>VLOOKUP($V$1,$U$5:Z$14,6,)</f>
        <v>110</v>
      </c>
      <c r="AA4" s="207">
        <f>VLOOKUP($V$1,$U$5:AA$14,7,)</f>
        <v>187</v>
      </c>
      <c r="AB4" s="207">
        <f>VLOOKUP($V$1,$U$5:AB$14,8)</f>
        <v>352</v>
      </c>
      <c r="AC4" s="201" t="s">
        <v>210</v>
      </c>
      <c r="AD4" s="208"/>
      <c r="AE4" s="174"/>
      <c r="AF4" s="174"/>
    </row>
    <row r="5" spans="1:32" ht="11.25" customHeight="1" x14ac:dyDescent="0.2">
      <c r="A5" s="242" t="str">
        <f>$T$6</f>
        <v xml:space="preserve">14 a 16 de Novembro 2019    </v>
      </c>
      <c r="B5" s="243"/>
      <c r="C5" s="243"/>
      <c r="D5" s="243"/>
      <c r="E5" s="243"/>
      <c r="F5" s="243"/>
      <c r="G5" s="243"/>
      <c r="H5" s="243"/>
      <c r="I5" s="243"/>
      <c r="J5" s="243"/>
      <c r="K5" s="243"/>
      <c r="L5" s="243"/>
      <c r="M5" s="243"/>
      <c r="N5" s="243"/>
      <c r="O5" s="243"/>
      <c r="P5" s="243"/>
      <c r="Q5" s="243"/>
      <c r="R5" s="243"/>
      <c r="S5" s="244"/>
      <c r="T5" s="209"/>
      <c r="U5" s="210">
        <v>1</v>
      </c>
      <c r="V5" s="211">
        <v>75</v>
      </c>
      <c r="W5" s="211">
        <v>350</v>
      </c>
      <c r="X5" s="211">
        <v>15</v>
      </c>
      <c r="Y5" s="211">
        <v>25</v>
      </c>
      <c r="Z5" s="211">
        <v>50</v>
      </c>
      <c r="AA5" s="211">
        <v>85</v>
      </c>
      <c r="AB5" s="211">
        <v>160</v>
      </c>
      <c r="AC5" s="201" t="s">
        <v>211</v>
      </c>
    </row>
    <row r="6" spans="1:32" s="117" customFormat="1" ht="12" customHeight="1" x14ac:dyDescent="0.2">
      <c r="A6" s="255" t="str">
        <f>'T2'!$A$3</f>
        <v>Requisições durante a montagem e realização tem um agravamento de 30% e está sujeita à disponibilidade do produto. A desistência de serviços 
solicitados só poderá ser feita até ao 4º dia antes do período de montagem, a partir desta data não haverá lugar à devolução do valor pago.</v>
      </c>
      <c r="B6" s="256"/>
      <c r="C6" s="256"/>
      <c r="D6" s="256"/>
      <c r="E6" s="256"/>
      <c r="F6" s="256"/>
      <c r="G6" s="256"/>
      <c r="H6" s="256"/>
      <c r="I6" s="256"/>
      <c r="J6" s="256"/>
      <c r="K6" s="256"/>
      <c r="L6" s="256"/>
      <c r="M6" s="256"/>
      <c r="N6" s="256"/>
      <c r="O6" s="256"/>
      <c r="P6" s="256"/>
      <c r="Q6" s="256"/>
      <c r="R6" s="256"/>
      <c r="S6" s="257"/>
      <c r="T6" s="212" t="str">
        <f>IF($L$1="Português",T7,(IF($L$1="English",T8,(IF($L$1="Español",T9,(IF($L$1="Français",T10,)))))))</f>
        <v xml:space="preserve">14 a 16 de Novembro 2019    </v>
      </c>
      <c r="U6" s="210">
        <v>2</v>
      </c>
      <c r="V6" s="211">
        <v>127.5</v>
      </c>
      <c r="W6" s="211">
        <v>595</v>
      </c>
      <c r="X6" s="211">
        <v>25.5</v>
      </c>
      <c r="Y6" s="211">
        <v>42.5</v>
      </c>
      <c r="Z6" s="211">
        <v>85</v>
      </c>
      <c r="AA6" s="211">
        <v>144.5</v>
      </c>
      <c r="AB6" s="211">
        <v>272</v>
      </c>
      <c r="AC6" s="213"/>
      <c r="AD6" s="208"/>
      <c r="AE6" s="174"/>
      <c r="AF6" s="174"/>
    </row>
    <row r="7" spans="1:32" s="117" customFormat="1" x14ac:dyDescent="0.2">
      <c r="A7" s="255"/>
      <c r="B7" s="256"/>
      <c r="C7" s="256"/>
      <c r="D7" s="256"/>
      <c r="E7" s="256"/>
      <c r="F7" s="256"/>
      <c r="G7" s="256"/>
      <c r="H7" s="256"/>
      <c r="I7" s="256"/>
      <c r="J7" s="256"/>
      <c r="K7" s="256"/>
      <c r="L7" s="256"/>
      <c r="M7" s="256"/>
      <c r="N7" s="256"/>
      <c r="O7" s="256"/>
      <c r="P7" s="256"/>
      <c r="Q7" s="256"/>
      <c r="R7" s="256"/>
      <c r="S7" s="257"/>
      <c r="T7" s="214" t="s">
        <v>218</v>
      </c>
      <c r="U7" s="210">
        <v>3</v>
      </c>
      <c r="V7" s="211">
        <v>165</v>
      </c>
      <c r="W7" s="211">
        <v>770</v>
      </c>
      <c r="X7" s="211">
        <v>33</v>
      </c>
      <c r="Y7" s="211">
        <v>55</v>
      </c>
      <c r="Z7" s="211">
        <v>110</v>
      </c>
      <c r="AA7" s="211">
        <v>187</v>
      </c>
      <c r="AB7" s="211">
        <v>352</v>
      </c>
      <c r="AC7" s="213"/>
      <c r="AD7" s="208"/>
      <c r="AE7" s="174"/>
      <c r="AF7" s="174"/>
    </row>
    <row r="8" spans="1:32" ht="12.75" x14ac:dyDescent="0.2">
      <c r="A8" s="37"/>
      <c r="B8" s="2"/>
      <c r="C8" s="2"/>
      <c r="D8" s="2"/>
      <c r="E8" s="2"/>
      <c r="F8" s="39"/>
      <c r="G8" s="39"/>
      <c r="H8" s="136"/>
      <c r="I8" s="77" t="s">
        <v>10</v>
      </c>
      <c r="J8" s="68" t="str">
        <f>'T1'!$G$21</f>
        <v>Campos Obrigatórios</v>
      </c>
      <c r="K8" s="2"/>
      <c r="L8" s="2"/>
      <c r="M8" s="2"/>
      <c r="N8" s="2"/>
      <c r="O8" s="2"/>
      <c r="P8" s="2"/>
      <c r="Q8" s="39"/>
      <c r="R8" s="39"/>
      <c r="S8" s="49"/>
      <c r="T8" s="215" t="s">
        <v>219</v>
      </c>
      <c r="U8" s="210">
        <v>4</v>
      </c>
      <c r="V8" s="211">
        <v>198.75</v>
      </c>
      <c r="W8" s="211">
        <v>927.5</v>
      </c>
      <c r="X8" s="211">
        <v>39.75</v>
      </c>
      <c r="Y8" s="211">
        <v>66.25</v>
      </c>
      <c r="Z8" s="211">
        <v>132.5</v>
      </c>
      <c r="AA8" s="211">
        <v>225.25</v>
      </c>
      <c r="AB8" s="211">
        <v>424</v>
      </c>
      <c r="AC8" s="213"/>
    </row>
    <row r="9" spans="1:32" s="118" customFormat="1" x14ac:dyDescent="0.2">
      <c r="A9" s="56"/>
      <c r="B9" s="77" t="s">
        <v>10</v>
      </c>
      <c r="C9" s="57" t="str">
        <f>'T1'!$G$6</f>
        <v>Nº Contribuinte:</v>
      </c>
      <c r="D9" s="57"/>
      <c r="E9" s="33"/>
      <c r="F9" s="253"/>
      <c r="G9" s="253"/>
      <c r="H9" s="253"/>
      <c r="I9" s="253"/>
      <c r="J9" s="253"/>
      <c r="K9" s="58"/>
      <c r="L9" s="59"/>
      <c r="M9" s="59"/>
      <c r="N9" s="59"/>
      <c r="O9" s="59"/>
      <c r="P9" s="39"/>
      <c r="Q9" s="137"/>
      <c r="R9" s="33"/>
      <c r="S9" s="51"/>
      <c r="T9" s="215" t="s">
        <v>220</v>
      </c>
      <c r="U9" s="210">
        <v>5</v>
      </c>
      <c r="V9" s="211">
        <v>225</v>
      </c>
      <c r="W9" s="211">
        <v>1050</v>
      </c>
      <c r="X9" s="211">
        <v>45</v>
      </c>
      <c r="Y9" s="211">
        <v>75</v>
      </c>
      <c r="Z9" s="211">
        <v>150</v>
      </c>
      <c r="AA9" s="211">
        <v>255</v>
      </c>
      <c r="AB9" s="211">
        <v>480</v>
      </c>
      <c r="AC9" s="213"/>
      <c r="AD9" s="216"/>
      <c r="AE9" s="28"/>
      <c r="AF9" s="28"/>
    </row>
    <row r="10" spans="1:32" s="118" customFormat="1" ht="12.75" customHeight="1" x14ac:dyDescent="0.2">
      <c r="A10" s="56"/>
      <c r="B10" s="77" t="s">
        <v>10</v>
      </c>
      <c r="C10" s="57" t="str">
        <f>'T1'!$I$36</f>
        <v>Nome da Empresa Expositora:</v>
      </c>
      <c r="D10" s="33"/>
      <c r="G10" s="246"/>
      <c r="H10" s="246"/>
      <c r="I10" s="246"/>
      <c r="J10" s="246"/>
      <c r="K10" s="246"/>
      <c r="L10" s="246"/>
      <c r="M10" s="246"/>
      <c r="N10" s="246"/>
      <c r="O10" s="246"/>
      <c r="P10" s="246"/>
      <c r="Q10" s="246"/>
      <c r="R10" s="33"/>
      <c r="S10" s="51"/>
      <c r="T10" s="217" t="s">
        <v>221</v>
      </c>
      <c r="U10" s="210">
        <v>6</v>
      </c>
      <c r="V10" s="211">
        <v>251.25</v>
      </c>
      <c r="W10" s="211">
        <v>1172.5</v>
      </c>
      <c r="X10" s="211">
        <v>50.25</v>
      </c>
      <c r="Y10" s="211">
        <v>83.75</v>
      </c>
      <c r="Z10" s="211">
        <v>167.5</v>
      </c>
      <c r="AA10" s="211">
        <v>284.75</v>
      </c>
      <c r="AB10" s="211">
        <v>536</v>
      </c>
      <c r="AC10" s="213"/>
      <c r="AD10" s="216"/>
      <c r="AE10" s="28"/>
      <c r="AF10" s="28"/>
    </row>
    <row r="11" spans="1:32" s="118" customFormat="1" x14ac:dyDescent="0.2">
      <c r="A11" s="109"/>
      <c r="B11" s="110"/>
      <c r="C11" s="111"/>
      <c r="D11" s="111"/>
      <c r="E11" s="112"/>
      <c r="F11" s="112"/>
      <c r="G11" s="112"/>
      <c r="H11" s="112"/>
      <c r="I11" s="112"/>
      <c r="J11" s="112"/>
      <c r="K11" s="112"/>
      <c r="L11" s="112"/>
      <c r="M11" s="112"/>
      <c r="N11" s="112"/>
      <c r="O11" s="112"/>
      <c r="P11" s="113"/>
      <c r="Q11" s="114"/>
      <c r="R11" s="114"/>
      <c r="S11" s="175"/>
      <c r="T11" s="216"/>
      <c r="U11" s="210">
        <v>7</v>
      </c>
      <c r="V11" s="211">
        <v>273.75</v>
      </c>
      <c r="W11" s="211">
        <v>1277.5</v>
      </c>
      <c r="X11" s="211">
        <v>54.75</v>
      </c>
      <c r="Y11" s="211">
        <v>91.25</v>
      </c>
      <c r="Z11" s="211">
        <v>182.5</v>
      </c>
      <c r="AA11" s="211">
        <v>310.25</v>
      </c>
      <c r="AB11" s="211">
        <v>584</v>
      </c>
      <c r="AC11" s="213"/>
      <c r="AD11" s="216"/>
      <c r="AE11" s="28"/>
      <c r="AF11" s="28"/>
    </row>
    <row r="12" spans="1:32" s="119" customFormat="1" x14ac:dyDescent="0.2">
      <c r="A12" s="38"/>
      <c r="B12" s="65"/>
      <c r="C12" s="10"/>
      <c r="D12" s="10"/>
      <c r="E12" s="10"/>
      <c r="F12" s="10"/>
      <c r="G12" s="10"/>
      <c r="H12" s="10"/>
      <c r="I12" s="20"/>
      <c r="J12" s="63"/>
      <c r="K12" s="63"/>
      <c r="L12" s="63"/>
      <c r="M12" s="63"/>
      <c r="N12" s="63"/>
      <c r="O12" s="63"/>
      <c r="P12" s="63"/>
      <c r="Q12" s="63"/>
      <c r="R12" s="63"/>
      <c r="S12" s="176"/>
      <c r="T12" s="213"/>
      <c r="U12" s="210">
        <v>8</v>
      </c>
      <c r="V12" s="211">
        <v>296.25</v>
      </c>
      <c r="W12" s="211">
        <v>1382.5</v>
      </c>
      <c r="X12" s="211">
        <v>59.25</v>
      </c>
      <c r="Y12" s="211">
        <v>98.75</v>
      </c>
      <c r="Z12" s="211">
        <v>197.5</v>
      </c>
      <c r="AA12" s="211">
        <v>335.75</v>
      </c>
      <c r="AB12" s="211">
        <v>632</v>
      </c>
      <c r="AC12" s="213"/>
      <c r="AD12" s="213"/>
      <c r="AE12" s="173"/>
      <c r="AF12" s="173"/>
    </row>
    <row r="13" spans="1:32" s="119" customFormat="1" x14ac:dyDescent="0.2">
      <c r="A13" s="38"/>
      <c r="B13" s="168" t="s">
        <v>167</v>
      </c>
      <c r="C13" s="248" t="str">
        <f>'T2'!$A$8</f>
        <v xml:space="preserve">Todos os serviços/material são fornecidos em regime de aluguer durante o período de realização do Certame e são entregues aos Expositores na última tarde de montagem. </v>
      </c>
      <c r="D13" s="248"/>
      <c r="E13" s="248"/>
      <c r="F13" s="248"/>
      <c r="G13" s="248"/>
      <c r="H13" s="248"/>
      <c r="I13" s="248"/>
      <c r="J13" s="248"/>
      <c r="K13" s="248"/>
      <c r="L13" s="248"/>
      <c r="M13" s="248"/>
      <c r="N13" s="248"/>
      <c r="O13" s="248"/>
      <c r="P13" s="248"/>
      <c r="Q13" s="248"/>
      <c r="R13" s="63"/>
      <c r="S13" s="176"/>
      <c r="T13" s="213"/>
      <c r="U13" s="210">
        <v>9</v>
      </c>
      <c r="V13" s="211">
        <v>318.75</v>
      </c>
      <c r="W13" s="211">
        <v>1487.5</v>
      </c>
      <c r="X13" s="211">
        <v>63.75</v>
      </c>
      <c r="Y13" s="211">
        <v>106.25</v>
      </c>
      <c r="Z13" s="211">
        <v>212.5</v>
      </c>
      <c r="AA13" s="211">
        <v>361.25</v>
      </c>
      <c r="AB13" s="211">
        <v>680</v>
      </c>
      <c r="AC13" s="213"/>
      <c r="AD13" s="213"/>
      <c r="AE13" s="173"/>
      <c r="AF13" s="173"/>
    </row>
    <row r="14" spans="1:32" s="5" customFormat="1" x14ac:dyDescent="0.2">
      <c r="A14" s="38"/>
      <c r="C14" s="248"/>
      <c r="D14" s="248"/>
      <c r="E14" s="248"/>
      <c r="F14" s="248"/>
      <c r="G14" s="248"/>
      <c r="H14" s="248"/>
      <c r="I14" s="248"/>
      <c r="J14" s="248"/>
      <c r="K14" s="248"/>
      <c r="L14" s="248"/>
      <c r="M14" s="248"/>
      <c r="N14" s="248"/>
      <c r="O14" s="248"/>
      <c r="P14" s="248"/>
      <c r="Q14" s="248"/>
      <c r="R14" s="63"/>
      <c r="S14" s="176"/>
      <c r="T14" s="213"/>
      <c r="U14" s="210">
        <v>10</v>
      </c>
      <c r="V14" s="211">
        <v>337.5</v>
      </c>
      <c r="W14" s="211">
        <v>1575</v>
      </c>
      <c r="X14" s="211">
        <v>67.5</v>
      </c>
      <c r="Y14" s="211">
        <v>112.5</v>
      </c>
      <c r="Z14" s="211">
        <v>225</v>
      </c>
      <c r="AA14" s="211">
        <v>382.5</v>
      </c>
      <c r="AB14" s="211">
        <v>720</v>
      </c>
      <c r="AC14" s="213"/>
      <c r="AD14" s="213"/>
      <c r="AE14" s="173"/>
      <c r="AF14" s="173"/>
    </row>
    <row r="15" spans="1:32" s="5" customFormat="1" x14ac:dyDescent="0.2">
      <c r="A15" s="38"/>
      <c r="B15" s="65"/>
      <c r="C15" s="10"/>
      <c r="D15" s="10"/>
      <c r="E15" s="10"/>
      <c r="F15" s="10"/>
      <c r="G15" s="10"/>
      <c r="H15" s="10"/>
      <c r="I15" s="20"/>
      <c r="J15" s="63"/>
      <c r="K15" s="63"/>
      <c r="L15" s="63"/>
      <c r="M15" s="63"/>
      <c r="N15" s="63"/>
      <c r="O15" s="63"/>
      <c r="P15" s="63"/>
      <c r="Q15" s="63"/>
      <c r="R15" s="63"/>
      <c r="S15" s="176"/>
      <c r="T15" s="213"/>
      <c r="U15" s="218"/>
      <c r="V15" s="209"/>
      <c r="W15" s="209"/>
      <c r="X15" s="209"/>
      <c r="Y15" s="209"/>
      <c r="Z15" s="209"/>
      <c r="AA15" s="209"/>
      <c r="AB15" s="209"/>
      <c r="AC15" s="213"/>
      <c r="AD15" s="213"/>
      <c r="AE15" s="173"/>
      <c r="AF15" s="173"/>
    </row>
    <row r="16" spans="1:32" s="5" customFormat="1" x14ac:dyDescent="0.2">
      <c r="A16" s="40"/>
      <c r="B16" s="168" t="s">
        <v>167</v>
      </c>
      <c r="C16" s="41" t="str">
        <f>'T1'!$C$11</f>
        <v>PROJECÇÃO DE VÍDEO</v>
      </c>
      <c r="D16" s="42"/>
      <c r="E16" s="42"/>
      <c r="F16" s="42"/>
      <c r="G16" s="42"/>
      <c r="H16" s="42"/>
      <c r="I16" s="42"/>
      <c r="J16" s="43"/>
      <c r="K16" s="42"/>
      <c r="M16" s="13" t="str">
        <f>'T1'!$A$23</f>
        <v>Quant.</v>
      </c>
      <c r="N16" s="42"/>
      <c r="O16" s="247" t="s">
        <v>11</v>
      </c>
      <c r="P16" s="247"/>
      <c r="Q16" s="66" t="str">
        <f>'T1'!$E$29</f>
        <v>Valor</v>
      </c>
      <c r="R16" s="42"/>
      <c r="S16" s="176"/>
      <c r="T16" s="213"/>
      <c r="U16" s="199"/>
      <c r="V16" s="203" t="s">
        <v>113</v>
      </c>
      <c r="W16" s="203" t="s">
        <v>114</v>
      </c>
      <c r="X16" s="203" t="s">
        <v>116</v>
      </c>
      <c r="Y16" s="203" t="s">
        <v>115</v>
      </c>
      <c r="Z16" s="203" t="s">
        <v>117</v>
      </c>
      <c r="AA16" s="203" t="s">
        <v>118</v>
      </c>
      <c r="AB16" s="216"/>
      <c r="AC16" s="213"/>
      <c r="AD16" s="213"/>
      <c r="AE16" s="173"/>
      <c r="AF16" s="173"/>
    </row>
    <row r="17" spans="1:32" s="5" customFormat="1" x14ac:dyDescent="0.2">
      <c r="A17" s="40"/>
      <c r="B17" s="42"/>
      <c r="C17" s="245" t="str">
        <f>'T1'!$E$1</f>
        <v>PACOTE 1</v>
      </c>
      <c r="D17" s="245"/>
      <c r="E17" s="42" t="str">
        <f>'T1'!$I$1</f>
        <v>Projector de vídeo 3000 Alsilumens</v>
      </c>
      <c r="F17" s="42"/>
      <c r="G17" s="138"/>
      <c r="H17" s="138"/>
      <c r="I17" s="42"/>
      <c r="J17" s="43"/>
      <c r="K17" s="42"/>
      <c r="O17" s="42"/>
      <c r="P17" s="42"/>
      <c r="Q17" s="42"/>
      <c r="R17" s="42"/>
      <c r="S17" s="176"/>
      <c r="T17" s="213"/>
      <c r="U17" s="206"/>
      <c r="V17" s="207">
        <f>VLOOKUP($V$1,$U$18:V$27,2)</f>
        <v>242</v>
      </c>
      <c r="W17" s="207">
        <f>VLOOKUP($V$1,$U$18:W$27,3)</f>
        <v>330</v>
      </c>
      <c r="X17" s="207">
        <f>VLOOKUP($V$1,$U$18:X$27,4)</f>
        <v>33</v>
      </c>
      <c r="Y17" s="207">
        <f>VLOOKUP($V$1,$U$18:Y$27,5)</f>
        <v>99</v>
      </c>
      <c r="Z17" s="207">
        <f>VLOOKUP($V$1,$U$18:Z$27,6)</f>
        <v>33</v>
      </c>
      <c r="AA17" s="207">
        <f>VLOOKUP($V$1,$U$18:AA$27,7)</f>
        <v>22</v>
      </c>
      <c r="AB17" s="213"/>
      <c r="AC17" s="213"/>
      <c r="AD17" s="213"/>
      <c r="AE17" s="173"/>
      <c r="AF17" s="173"/>
    </row>
    <row r="18" spans="1:32" s="5" customFormat="1" x14ac:dyDescent="0.2">
      <c r="A18" s="40"/>
      <c r="B18" s="42"/>
      <c r="C18" s="169"/>
      <c r="D18" s="42"/>
      <c r="E18" s="42" t="str">
        <f>'T1'!$I$6</f>
        <v>Écran (2.40m X 1.80m)</v>
      </c>
      <c r="F18" s="42"/>
      <c r="G18" s="138"/>
      <c r="H18" s="42" t="str">
        <f>'T1'!$A$28</f>
        <v>Cabo VGA</v>
      </c>
      <c r="I18" s="42"/>
      <c r="J18" s="42"/>
      <c r="L18" s="189" t="s">
        <v>15</v>
      </c>
      <c r="M18" s="162"/>
      <c r="N18" s="60" t="str">
        <f>'T1'!$E$26</f>
        <v>unid.</v>
      </c>
      <c r="O18" s="237">
        <f>Audiovisuais!$V$4</f>
        <v>165</v>
      </c>
      <c r="P18" s="237"/>
      <c r="Q18" s="62">
        <f>SUM(O18*M18)</f>
        <v>0</v>
      </c>
      <c r="R18" s="42"/>
      <c r="S18" s="176"/>
      <c r="T18" s="213"/>
      <c r="U18" s="210">
        <v>1</v>
      </c>
      <c r="V18" s="211">
        <v>110</v>
      </c>
      <c r="W18" s="211">
        <v>150</v>
      </c>
      <c r="X18" s="211">
        <v>15</v>
      </c>
      <c r="Y18" s="211">
        <v>45</v>
      </c>
      <c r="Z18" s="211">
        <v>15</v>
      </c>
      <c r="AA18" s="211">
        <v>10</v>
      </c>
      <c r="AB18" s="213"/>
      <c r="AC18" s="213"/>
      <c r="AD18" s="213"/>
      <c r="AE18" s="173"/>
      <c r="AF18" s="173"/>
    </row>
    <row r="19" spans="1:32" s="5" customFormat="1" x14ac:dyDescent="0.2">
      <c r="A19" s="40"/>
      <c r="B19" s="42"/>
      <c r="C19" s="169"/>
      <c r="D19" s="42"/>
      <c r="E19" s="42"/>
      <c r="F19" s="42"/>
      <c r="G19" s="42"/>
      <c r="H19" s="63"/>
      <c r="I19" s="42"/>
      <c r="J19" s="64"/>
      <c r="L19" s="63"/>
      <c r="M19" s="42"/>
      <c r="N19" s="42"/>
      <c r="O19" s="139"/>
      <c r="P19" s="42"/>
      <c r="Q19" s="42"/>
      <c r="R19" s="42"/>
      <c r="S19" s="176"/>
      <c r="T19" s="213"/>
      <c r="U19" s="210">
        <v>2</v>
      </c>
      <c r="V19" s="211">
        <v>187</v>
      </c>
      <c r="W19" s="211">
        <v>255</v>
      </c>
      <c r="X19" s="211">
        <v>25.5</v>
      </c>
      <c r="Y19" s="211">
        <v>76.5</v>
      </c>
      <c r="Z19" s="211">
        <v>25.5</v>
      </c>
      <c r="AA19" s="211">
        <v>17</v>
      </c>
      <c r="AB19" s="213"/>
      <c r="AC19" s="213"/>
      <c r="AD19" s="213"/>
      <c r="AE19" s="173"/>
      <c r="AF19" s="173"/>
    </row>
    <row r="20" spans="1:32" s="5" customFormat="1" x14ac:dyDescent="0.2">
      <c r="A20" s="40"/>
      <c r="B20" s="42"/>
      <c r="C20" s="245" t="str">
        <f>'T1'!$E$6</f>
        <v>PACOTE 2</v>
      </c>
      <c r="D20" s="245"/>
      <c r="E20" s="42" t="str">
        <f>'T1'!$I$11</f>
        <v>Projector de vídeo 7000 Alsilumens</v>
      </c>
      <c r="F20" s="42"/>
      <c r="G20" s="42"/>
      <c r="H20" s="20"/>
      <c r="I20" s="42"/>
      <c r="J20" s="64"/>
      <c r="L20" s="63"/>
      <c r="M20" s="42"/>
      <c r="N20" s="42"/>
      <c r="O20" s="139"/>
      <c r="P20" s="42"/>
      <c r="Q20" s="42"/>
      <c r="R20" s="42"/>
      <c r="S20" s="176"/>
      <c r="T20" s="213"/>
      <c r="U20" s="210">
        <v>3</v>
      </c>
      <c r="V20" s="211">
        <v>242</v>
      </c>
      <c r="W20" s="211">
        <v>330</v>
      </c>
      <c r="X20" s="211">
        <v>33</v>
      </c>
      <c r="Y20" s="211">
        <v>99</v>
      </c>
      <c r="Z20" s="211">
        <v>33</v>
      </c>
      <c r="AA20" s="211">
        <v>22</v>
      </c>
      <c r="AB20" s="213"/>
      <c r="AC20" s="213"/>
      <c r="AD20" s="213"/>
      <c r="AE20" s="173"/>
      <c r="AF20" s="173"/>
    </row>
    <row r="21" spans="1:32" s="5" customFormat="1" x14ac:dyDescent="0.2">
      <c r="A21" s="40"/>
      <c r="B21" s="42"/>
      <c r="C21" s="169"/>
      <c r="D21" s="42"/>
      <c r="E21" s="42" t="str">
        <f>'T1'!$I$16</f>
        <v>Écran (3.00m X 2.30m)</v>
      </c>
      <c r="F21" s="42"/>
      <c r="G21" s="42"/>
      <c r="H21" s="42" t="str">
        <f>'T1'!$A$28</f>
        <v>Cabo VGA</v>
      </c>
      <c r="I21" s="42"/>
      <c r="J21" s="42"/>
      <c r="L21" s="189" t="s">
        <v>24</v>
      </c>
      <c r="M21" s="162"/>
      <c r="N21" s="60" t="str">
        <f>'T1'!$E$26</f>
        <v>unid.</v>
      </c>
      <c r="O21" s="237">
        <f>Audiovisuais!$W$4</f>
        <v>770</v>
      </c>
      <c r="P21" s="237"/>
      <c r="Q21" s="62">
        <f>SUM(O21*M21)</f>
        <v>0</v>
      </c>
      <c r="R21" s="42"/>
      <c r="S21" s="176"/>
      <c r="T21" s="213"/>
      <c r="U21" s="210">
        <v>4</v>
      </c>
      <c r="V21" s="211">
        <v>291.5</v>
      </c>
      <c r="W21" s="211">
        <v>397.5</v>
      </c>
      <c r="X21" s="211">
        <v>39.75</v>
      </c>
      <c r="Y21" s="211">
        <v>119.25</v>
      </c>
      <c r="Z21" s="211">
        <v>39.75</v>
      </c>
      <c r="AA21" s="211">
        <v>26.5</v>
      </c>
      <c r="AB21" s="213"/>
      <c r="AC21" s="213"/>
      <c r="AD21" s="213"/>
      <c r="AE21" s="173"/>
      <c r="AF21" s="173"/>
    </row>
    <row r="22" spans="1:32" s="5" customFormat="1" x14ac:dyDescent="0.2">
      <c r="A22" s="40"/>
      <c r="B22" s="42"/>
      <c r="C22" s="169"/>
      <c r="D22" s="42"/>
      <c r="E22" s="42"/>
      <c r="F22" s="42"/>
      <c r="G22" s="42"/>
      <c r="H22" s="20"/>
      <c r="I22" s="42"/>
      <c r="J22" s="35"/>
      <c r="L22" s="190"/>
      <c r="M22" s="60"/>
      <c r="N22" s="61"/>
      <c r="O22" s="139"/>
      <c r="P22" s="42"/>
      <c r="Q22" s="62"/>
      <c r="R22" s="42"/>
      <c r="S22" s="176"/>
      <c r="T22" s="213"/>
      <c r="U22" s="210">
        <v>5</v>
      </c>
      <c r="V22" s="211">
        <v>330</v>
      </c>
      <c r="W22" s="211">
        <v>450</v>
      </c>
      <c r="X22" s="211">
        <v>45</v>
      </c>
      <c r="Y22" s="211">
        <v>135</v>
      </c>
      <c r="Z22" s="211">
        <v>45</v>
      </c>
      <c r="AA22" s="211">
        <v>30</v>
      </c>
      <c r="AB22" s="213"/>
      <c r="AC22" s="213"/>
      <c r="AD22" s="213"/>
      <c r="AE22" s="173"/>
      <c r="AF22" s="173"/>
    </row>
    <row r="23" spans="1:32" s="5" customFormat="1" x14ac:dyDescent="0.2">
      <c r="A23" s="40"/>
      <c r="B23" s="42"/>
      <c r="C23" s="245" t="str">
        <f>'T1'!$E$33</f>
        <v>LEITORES</v>
      </c>
      <c r="D23" s="245"/>
      <c r="E23" s="42" t="str">
        <f>'T1'!$C$1</f>
        <v>Leitor de DVD</v>
      </c>
      <c r="F23" s="41"/>
      <c r="G23" s="42"/>
      <c r="H23" s="20"/>
      <c r="I23" s="42"/>
      <c r="J23" s="35"/>
      <c r="L23" s="189" t="s">
        <v>9</v>
      </c>
      <c r="M23" s="162"/>
      <c r="N23" s="60" t="str">
        <f>'T1'!$E$26</f>
        <v>unid.</v>
      </c>
      <c r="O23" s="237">
        <f>Audiovisuais!$X$4</f>
        <v>33</v>
      </c>
      <c r="P23" s="237"/>
      <c r="Q23" s="62">
        <f>SUM(O23*M23)</f>
        <v>0</v>
      </c>
      <c r="R23" s="42"/>
      <c r="S23" s="176"/>
      <c r="T23" s="213"/>
      <c r="U23" s="210">
        <v>6</v>
      </c>
      <c r="V23" s="211">
        <v>368.5</v>
      </c>
      <c r="W23" s="211">
        <v>502.5</v>
      </c>
      <c r="X23" s="211">
        <v>50.25</v>
      </c>
      <c r="Y23" s="211">
        <v>150.75</v>
      </c>
      <c r="Z23" s="211">
        <v>50.25</v>
      </c>
      <c r="AA23" s="211">
        <v>33.5</v>
      </c>
      <c r="AB23" s="213"/>
      <c r="AC23" s="213"/>
      <c r="AD23" s="213"/>
      <c r="AE23" s="173"/>
      <c r="AF23" s="173"/>
    </row>
    <row r="24" spans="1:32" s="5" customFormat="1" x14ac:dyDescent="0.2">
      <c r="A24" s="40"/>
      <c r="B24" s="42"/>
      <c r="C24" s="42"/>
      <c r="D24" s="42"/>
      <c r="E24" s="42"/>
      <c r="F24" s="42"/>
      <c r="G24" s="42"/>
      <c r="H24" s="20"/>
      <c r="I24" s="42"/>
      <c r="J24" s="42"/>
      <c r="L24" s="63"/>
      <c r="M24" s="42"/>
      <c r="N24" s="42"/>
      <c r="O24" s="139"/>
      <c r="P24" s="42"/>
      <c r="Q24" s="42"/>
      <c r="R24" s="42"/>
      <c r="S24" s="176"/>
      <c r="T24" s="213"/>
      <c r="U24" s="210">
        <v>7</v>
      </c>
      <c r="V24" s="211">
        <v>401.5</v>
      </c>
      <c r="W24" s="211">
        <v>547.5</v>
      </c>
      <c r="X24" s="211">
        <v>54.75</v>
      </c>
      <c r="Y24" s="211">
        <v>164.25</v>
      </c>
      <c r="Z24" s="211">
        <v>54.75</v>
      </c>
      <c r="AA24" s="211">
        <v>36.5</v>
      </c>
      <c r="AB24" s="213"/>
      <c r="AC24" s="213"/>
      <c r="AD24" s="213"/>
      <c r="AE24" s="173"/>
      <c r="AF24" s="173"/>
    </row>
    <row r="25" spans="1:32" s="5" customFormat="1" x14ac:dyDescent="0.2">
      <c r="A25" s="40"/>
      <c r="B25" s="42"/>
      <c r="C25" s="42"/>
      <c r="D25" s="42"/>
      <c r="E25" s="42" t="str">
        <f>'T1'!$C$6</f>
        <v>Leitor de Bluray</v>
      </c>
      <c r="F25" s="42"/>
      <c r="G25" s="42"/>
      <c r="H25" s="20"/>
      <c r="I25" s="42"/>
      <c r="J25" s="42"/>
      <c r="L25" s="189" t="s">
        <v>17</v>
      </c>
      <c r="M25" s="162"/>
      <c r="N25" s="60" t="str">
        <f>'T1'!$E$26</f>
        <v>unid.</v>
      </c>
      <c r="O25" s="237">
        <f>Audiovisuais!$Y$4</f>
        <v>55</v>
      </c>
      <c r="P25" s="237"/>
      <c r="Q25" s="62">
        <f>SUM(O25*M25)</f>
        <v>0</v>
      </c>
      <c r="R25" s="42"/>
      <c r="S25" s="176"/>
      <c r="T25" s="213"/>
      <c r="U25" s="210">
        <v>8</v>
      </c>
      <c r="V25" s="211">
        <v>434.5</v>
      </c>
      <c r="W25" s="211">
        <v>592.5</v>
      </c>
      <c r="X25" s="211">
        <v>59.25</v>
      </c>
      <c r="Y25" s="211">
        <v>177.75</v>
      </c>
      <c r="Z25" s="211">
        <v>59.25</v>
      </c>
      <c r="AA25" s="211">
        <v>39.5</v>
      </c>
      <c r="AB25" s="213"/>
      <c r="AC25" s="213"/>
      <c r="AD25" s="213"/>
      <c r="AE25" s="173"/>
      <c r="AF25" s="173"/>
    </row>
    <row r="26" spans="1:32" s="5" customFormat="1" x14ac:dyDescent="0.2">
      <c r="A26" s="40"/>
      <c r="B26" s="42"/>
      <c r="C26" s="42"/>
      <c r="D26" s="42"/>
      <c r="E26" s="42"/>
      <c r="F26" s="42"/>
      <c r="G26" s="42"/>
      <c r="H26" s="42"/>
      <c r="I26" s="42"/>
      <c r="J26" s="42"/>
      <c r="K26" s="42"/>
      <c r="L26" s="63"/>
      <c r="M26" s="42"/>
      <c r="N26" s="42"/>
      <c r="O26" s="139"/>
      <c r="P26" s="42"/>
      <c r="Q26" s="42"/>
      <c r="R26" s="42"/>
      <c r="S26" s="176"/>
      <c r="T26" s="213"/>
      <c r="U26" s="210">
        <v>9</v>
      </c>
      <c r="V26" s="211">
        <v>467.5</v>
      </c>
      <c r="W26" s="211">
        <v>637.5</v>
      </c>
      <c r="X26" s="211">
        <v>63.75</v>
      </c>
      <c r="Y26" s="211">
        <v>191.25</v>
      </c>
      <c r="Z26" s="211">
        <v>63.75</v>
      </c>
      <c r="AA26" s="211">
        <v>42.5</v>
      </c>
      <c r="AB26" s="213"/>
      <c r="AC26" s="213"/>
      <c r="AD26" s="213"/>
      <c r="AE26" s="173"/>
      <c r="AF26" s="173"/>
    </row>
    <row r="27" spans="1:32" s="5" customFormat="1" x14ac:dyDescent="0.2">
      <c r="A27" s="40"/>
      <c r="B27" s="42"/>
      <c r="C27" s="245" t="str">
        <f>'T1'!$E$16</f>
        <v>MONITORES</v>
      </c>
      <c r="D27" s="245"/>
      <c r="E27" s="42"/>
      <c r="F27" s="42"/>
      <c r="G27" s="254" t="str">
        <f>'T1'!$C$21</f>
        <v>Tipo de suporte</v>
      </c>
      <c r="H27" s="254"/>
      <c r="I27" s="20"/>
      <c r="J27" s="42"/>
      <c r="K27" s="42"/>
      <c r="L27" s="63"/>
      <c r="M27" s="42"/>
      <c r="N27" s="42"/>
      <c r="O27" s="139"/>
      <c r="P27" s="42"/>
      <c r="Q27" s="42"/>
      <c r="R27" s="42"/>
      <c r="S27" s="176"/>
      <c r="T27" s="213"/>
      <c r="U27" s="210">
        <v>10</v>
      </c>
      <c r="V27" s="211">
        <v>495</v>
      </c>
      <c r="W27" s="211">
        <v>675</v>
      </c>
      <c r="X27" s="211">
        <v>67.5</v>
      </c>
      <c r="Y27" s="211">
        <v>202.5</v>
      </c>
      <c r="Z27" s="211">
        <v>67.5</v>
      </c>
      <c r="AA27" s="211">
        <v>45</v>
      </c>
      <c r="AB27" s="213"/>
      <c r="AC27" s="213"/>
      <c r="AD27" s="213"/>
      <c r="AE27" s="173"/>
      <c r="AF27" s="173"/>
    </row>
    <row r="28" spans="1:32" s="5" customFormat="1" x14ac:dyDescent="0.2">
      <c r="A28" s="40"/>
      <c r="B28" s="42"/>
      <c r="C28" s="42"/>
      <c r="D28" s="41"/>
      <c r="E28" s="42"/>
      <c r="F28" s="42"/>
      <c r="G28" s="41"/>
      <c r="H28" s="20"/>
      <c r="I28" s="20"/>
      <c r="J28" s="42"/>
      <c r="K28" s="13"/>
      <c r="L28" s="191"/>
      <c r="M28" s="42"/>
      <c r="N28" s="42"/>
      <c r="O28" s="130"/>
      <c r="P28" s="42"/>
      <c r="Q28" s="66"/>
      <c r="R28" s="42"/>
      <c r="S28" s="176"/>
      <c r="T28" s="213"/>
      <c r="U28" s="219"/>
      <c r="V28" s="213"/>
      <c r="W28" s="213"/>
      <c r="X28" s="213"/>
      <c r="Y28" s="213"/>
      <c r="Z28" s="213"/>
      <c r="AA28" s="213"/>
      <c r="AB28" s="213"/>
      <c r="AC28" s="213"/>
      <c r="AD28" s="213"/>
      <c r="AE28" s="173"/>
      <c r="AF28" s="173"/>
    </row>
    <row r="29" spans="1:32" s="5" customFormat="1" x14ac:dyDescent="0.2">
      <c r="A29" s="40"/>
      <c r="B29" s="42"/>
      <c r="C29" s="42"/>
      <c r="D29" s="42"/>
      <c r="E29" s="42" t="s">
        <v>19</v>
      </c>
      <c r="F29" s="42"/>
      <c r="G29" s="249"/>
      <c r="H29" s="250"/>
      <c r="I29" s="42"/>
      <c r="J29" s="42"/>
      <c r="L29" s="189" t="s">
        <v>16</v>
      </c>
      <c r="M29" s="162"/>
      <c r="N29" s="60" t="str">
        <f>'T1'!$E$26</f>
        <v>unid.</v>
      </c>
      <c r="O29" s="237">
        <f>Audiovisuais!$Z$4</f>
        <v>110</v>
      </c>
      <c r="P29" s="237"/>
      <c r="Q29" s="62">
        <f>SUM(O29*M29)</f>
        <v>0</v>
      </c>
      <c r="R29" s="42"/>
      <c r="S29" s="176"/>
      <c r="T29" s="213"/>
      <c r="U29" s="219"/>
      <c r="V29" s="220" t="s">
        <v>2</v>
      </c>
      <c r="W29" s="221">
        <v>32</v>
      </c>
      <c r="X29" s="221">
        <v>40</v>
      </c>
      <c r="Y29" s="221">
        <v>55</v>
      </c>
      <c r="Z29" s="213"/>
      <c r="AA29" s="222"/>
      <c r="AB29" s="213"/>
      <c r="AC29" s="213"/>
      <c r="AD29" s="213"/>
      <c r="AE29" s="173"/>
      <c r="AF29" s="173"/>
    </row>
    <row r="30" spans="1:32" s="119" customFormat="1" ht="12.75" thickBot="1" x14ac:dyDescent="0.25">
      <c r="A30" s="38"/>
      <c r="B30" s="63"/>
      <c r="C30" s="63"/>
      <c r="D30" s="65"/>
      <c r="E30" s="65"/>
      <c r="F30" s="67"/>
      <c r="G30" s="65"/>
      <c r="H30" s="65"/>
      <c r="I30" s="63"/>
      <c r="J30" s="63"/>
      <c r="L30" s="258">
        <f>IF($M$29&gt;0,0,(IF($G$29&gt;0,$AC$1,)))</f>
        <v>0</v>
      </c>
      <c r="M30" s="258"/>
      <c r="N30" s="258"/>
      <c r="O30" s="129"/>
      <c r="P30" s="63"/>
      <c r="Q30" s="62"/>
      <c r="R30" s="63"/>
      <c r="S30" s="176"/>
      <c r="T30" s="213"/>
      <c r="U30" s="219"/>
      <c r="V30" s="213"/>
      <c r="W30" s="223">
        <f>Audiovisuais!$G$29</f>
        <v>0</v>
      </c>
      <c r="X30" s="223">
        <f>Audiovisuais!$G$31</f>
        <v>0</v>
      </c>
      <c r="Y30" s="223">
        <f>Audiovisuais!$G$33</f>
        <v>0</v>
      </c>
      <c r="Z30" s="213"/>
      <c r="AA30" s="224" t="str">
        <f>IF($L$1="Português",AA32,(IF($L$1="English",AA34,(IF($L$1="Español",AA36,(IF($L$1="Français",AA38,)))))))</f>
        <v>PÉ</v>
      </c>
      <c r="AB30" s="213"/>
      <c r="AC30" s="213"/>
      <c r="AD30" s="213"/>
      <c r="AE30" s="173"/>
      <c r="AF30" s="173"/>
    </row>
    <row r="31" spans="1:32" s="5" customFormat="1" ht="12.75" thickTop="1" x14ac:dyDescent="0.2">
      <c r="A31" s="40"/>
      <c r="B31" s="42"/>
      <c r="C31" s="42"/>
      <c r="D31" s="42"/>
      <c r="E31" s="42" t="s">
        <v>20</v>
      </c>
      <c r="F31" s="42"/>
      <c r="G31" s="249"/>
      <c r="H31" s="250"/>
      <c r="I31" s="42"/>
      <c r="J31" s="42"/>
      <c r="L31" s="35" t="s">
        <v>18</v>
      </c>
      <c r="M31" s="162"/>
      <c r="N31" s="60" t="str">
        <f>'T1'!$E$26</f>
        <v>unid.</v>
      </c>
      <c r="O31" s="237">
        <f>Audiovisuais!$AA$4</f>
        <v>187</v>
      </c>
      <c r="P31" s="237"/>
      <c r="Q31" s="62">
        <f>SUM(O31*M31)</f>
        <v>0</v>
      </c>
      <c r="R31" s="42"/>
      <c r="S31" s="176"/>
      <c r="T31" s="213"/>
      <c r="U31" s="219"/>
      <c r="V31" s="225"/>
      <c r="W31" s="226"/>
      <c r="X31" s="226"/>
      <c r="Y31" s="226"/>
      <c r="Z31" s="213"/>
      <c r="AA31" s="224" t="str">
        <f>IF($L$1="Português",AA33,(IF($L$1="English",AA35,(IF($L$1="Español",AA37,(IF($L$1="Français",AA39,)))))))</f>
        <v>PAREDE</v>
      </c>
      <c r="AB31" s="213"/>
      <c r="AC31" s="213"/>
      <c r="AD31" s="213"/>
      <c r="AE31" s="173"/>
      <c r="AF31" s="173"/>
    </row>
    <row r="32" spans="1:32" s="5" customFormat="1" x14ac:dyDescent="0.2">
      <c r="A32" s="40"/>
      <c r="B32" s="42"/>
      <c r="C32" s="42"/>
      <c r="D32" s="42"/>
      <c r="E32" s="42"/>
      <c r="F32" s="42"/>
      <c r="G32" s="42"/>
      <c r="H32" s="20"/>
      <c r="I32" s="42"/>
      <c r="J32" s="42"/>
      <c r="L32" s="258">
        <f>IF($M$31&gt;0,0,(IF($G$31&gt;0,$AC$1,)))</f>
        <v>0</v>
      </c>
      <c r="M32" s="258"/>
      <c r="N32" s="258"/>
      <c r="O32" s="128"/>
      <c r="P32" s="42"/>
      <c r="Q32" s="62"/>
      <c r="R32" s="42"/>
      <c r="S32" s="176"/>
      <c r="T32" s="213"/>
      <c r="U32" s="219"/>
      <c r="V32" s="225">
        <v>1</v>
      </c>
      <c r="W32" s="225">
        <f>IF($G$29=0,0,V32)</f>
        <v>0</v>
      </c>
      <c r="X32" s="225">
        <f>IF($G$31=0,0,V32)</f>
        <v>0</v>
      </c>
      <c r="Y32" s="225">
        <f>IF($G$33=0,0,V32)</f>
        <v>0</v>
      </c>
      <c r="Z32" s="213"/>
      <c r="AA32" s="227" t="s">
        <v>7</v>
      </c>
      <c r="AB32" s="213"/>
      <c r="AC32" s="213"/>
      <c r="AD32" s="213"/>
      <c r="AE32" s="173"/>
      <c r="AF32" s="173"/>
    </row>
    <row r="33" spans="1:32" s="5" customFormat="1" x14ac:dyDescent="0.2">
      <c r="A33" s="40"/>
      <c r="B33" s="42"/>
      <c r="C33" s="42"/>
      <c r="D33" s="42"/>
      <c r="E33" s="42" t="s">
        <v>21</v>
      </c>
      <c r="F33" s="42"/>
      <c r="G33" s="249"/>
      <c r="H33" s="250"/>
      <c r="I33" s="42"/>
      <c r="J33" s="42"/>
      <c r="L33" s="35">
        <v>409103</v>
      </c>
      <c r="M33" s="162"/>
      <c r="N33" s="60" t="str">
        <f>'T1'!$E$26</f>
        <v>unid.</v>
      </c>
      <c r="O33" s="237">
        <f>Audiovisuais!$AB$4</f>
        <v>352</v>
      </c>
      <c r="P33" s="237"/>
      <c r="Q33" s="62">
        <f>SUM(O33*M33)</f>
        <v>0</v>
      </c>
      <c r="R33" s="42"/>
      <c r="S33" s="176"/>
      <c r="T33" s="213"/>
      <c r="U33" s="219"/>
      <c r="V33" s="225">
        <v>2</v>
      </c>
      <c r="W33" s="225">
        <f t="shared" ref="W33:W81" si="0">IF($G$29=0,0,V33)</f>
        <v>0</v>
      </c>
      <c r="X33" s="225">
        <f t="shared" ref="X33:X81" si="1">IF($G$31=0,0,V33)</f>
        <v>0</v>
      </c>
      <c r="Y33" s="225">
        <f t="shared" ref="Y33:Y81" si="2">IF($G$33=0,0,V33)</f>
        <v>0</v>
      </c>
      <c r="Z33" s="213"/>
      <c r="AA33" s="228" t="s">
        <v>8</v>
      </c>
      <c r="AB33" s="213"/>
      <c r="AC33" s="213"/>
      <c r="AD33" s="213"/>
      <c r="AE33" s="173"/>
      <c r="AF33" s="173"/>
    </row>
    <row r="34" spans="1:32" s="5" customFormat="1" x14ac:dyDescent="0.2">
      <c r="A34" s="40"/>
      <c r="B34" s="42"/>
      <c r="C34" s="42"/>
      <c r="D34" s="42"/>
      <c r="E34" s="42"/>
      <c r="F34" s="42"/>
      <c r="G34" s="42"/>
      <c r="H34" s="42"/>
      <c r="I34" s="42"/>
      <c r="J34" s="42"/>
      <c r="L34" s="258">
        <f>IF($M$33&gt;0,0,(IF($G$33&gt;0,$AC$1,)))</f>
        <v>0</v>
      </c>
      <c r="M34" s="258"/>
      <c r="N34" s="258"/>
      <c r="O34" s="42"/>
      <c r="P34" s="42"/>
      <c r="Q34" s="42"/>
      <c r="R34" s="42"/>
      <c r="S34" s="176"/>
      <c r="T34" s="213"/>
      <c r="U34" s="219"/>
      <c r="V34" s="225">
        <v>3</v>
      </c>
      <c r="W34" s="225">
        <f t="shared" si="0"/>
        <v>0</v>
      </c>
      <c r="X34" s="225">
        <f t="shared" si="1"/>
        <v>0</v>
      </c>
      <c r="Y34" s="225">
        <f t="shared" si="2"/>
        <v>0</v>
      </c>
      <c r="Z34" s="213"/>
      <c r="AA34" s="228" t="s">
        <v>48</v>
      </c>
      <c r="AB34" s="213"/>
      <c r="AC34" s="213"/>
      <c r="AD34" s="213"/>
      <c r="AE34" s="173"/>
      <c r="AF34" s="173"/>
    </row>
    <row r="35" spans="1:32" s="5" customFormat="1" x14ac:dyDescent="0.2">
      <c r="A35" s="40"/>
      <c r="B35" s="168" t="s">
        <v>167</v>
      </c>
      <c r="C35" s="41" t="str">
        <f>'T1'!$C$16</f>
        <v>SONORIZAÇÃO</v>
      </c>
      <c r="D35" s="42"/>
      <c r="E35" s="42"/>
      <c r="F35" s="42"/>
      <c r="G35" s="42"/>
      <c r="H35" s="20"/>
      <c r="I35" s="42"/>
      <c r="J35" s="35"/>
      <c r="L35" s="20"/>
      <c r="M35" s="60"/>
      <c r="N35" s="61"/>
      <c r="O35" s="42"/>
      <c r="P35" s="42"/>
      <c r="Q35" s="62"/>
      <c r="R35" s="42"/>
      <c r="S35" s="176"/>
      <c r="T35" s="213"/>
      <c r="U35" s="219"/>
      <c r="V35" s="225">
        <v>4</v>
      </c>
      <c r="W35" s="225">
        <f t="shared" si="0"/>
        <v>0</v>
      </c>
      <c r="X35" s="225">
        <f t="shared" si="1"/>
        <v>0</v>
      </c>
      <c r="Y35" s="225">
        <f t="shared" si="2"/>
        <v>0</v>
      </c>
      <c r="Z35" s="213"/>
      <c r="AA35" s="228" t="s">
        <v>49</v>
      </c>
      <c r="AB35" s="213"/>
      <c r="AC35" s="213"/>
      <c r="AD35" s="213"/>
      <c r="AE35" s="173"/>
      <c r="AF35" s="173"/>
    </row>
    <row r="36" spans="1:32" s="5" customFormat="1" x14ac:dyDescent="0.2">
      <c r="A36" s="40"/>
      <c r="B36" s="42"/>
      <c r="C36" s="245" t="str">
        <f>'T1'!$A$18</f>
        <v>SOM BASE</v>
      </c>
      <c r="D36" s="245"/>
      <c r="E36" s="279" t="str">
        <f>'T2'!$A$13</f>
        <v>Kit de som com 2 colunas, Amplificador, Mesa de Áudio e Emissor de Mão</v>
      </c>
      <c r="F36" s="279"/>
      <c r="G36" s="279"/>
      <c r="H36" s="279"/>
      <c r="I36" s="279"/>
      <c r="J36" s="279"/>
      <c r="L36" s="35" t="s">
        <v>26</v>
      </c>
      <c r="M36" s="162"/>
      <c r="N36" s="60" t="str">
        <f>'T1'!$E$26</f>
        <v>unid.</v>
      </c>
      <c r="O36" s="237">
        <f>Audiovisuais!$V$17</f>
        <v>242</v>
      </c>
      <c r="P36" s="237"/>
      <c r="Q36" s="62">
        <f>SUM(O36*M36)</f>
        <v>0</v>
      </c>
      <c r="R36" s="42"/>
      <c r="S36" s="176"/>
      <c r="T36" s="213"/>
      <c r="U36" s="219"/>
      <c r="V36" s="225">
        <v>5</v>
      </c>
      <c r="W36" s="225">
        <f t="shared" si="0"/>
        <v>0</v>
      </c>
      <c r="X36" s="225">
        <f t="shared" si="1"/>
        <v>0</v>
      </c>
      <c r="Y36" s="225">
        <f t="shared" si="2"/>
        <v>0</v>
      </c>
      <c r="Z36" s="213"/>
      <c r="AA36" s="228" t="s">
        <v>50</v>
      </c>
      <c r="AB36" s="213"/>
      <c r="AC36" s="213"/>
      <c r="AD36" s="213"/>
      <c r="AE36" s="173"/>
      <c r="AF36" s="173"/>
    </row>
    <row r="37" spans="1:32" s="5" customFormat="1" x14ac:dyDescent="0.2">
      <c r="A37" s="40"/>
      <c r="B37" s="42"/>
      <c r="C37" s="42"/>
      <c r="D37" s="42"/>
      <c r="E37" s="279"/>
      <c r="F37" s="279"/>
      <c r="G37" s="279"/>
      <c r="H37" s="279"/>
      <c r="I37" s="279"/>
      <c r="J37" s="279"/>
      <c r="L37" s="35"/>
      <c r="M37" s="20"/>
      <c r="N37" s="20"/>
      <c r="O37" s="61"/>
      <c r="P37" s="42"/>
      <c r="Q37" s="42"/>
      <c r="R37" s="42"/>
      <c r="S37" s="176"/>
      <c r="T37" s="213"/>
      <c r="U37" s="219"/>
      <c r="V37" s="225">
        <v>6</v>
      </c>
      <c r="W37" s="225">
        <f t="shared" si="0"/>
        <v>0</v>
      </c>
      <c r="X37" s="225">
        <f t="shared" si="1"/>
        <v>0</v>
      </c>
      <c r="Y37" s="225">
        <f t="shared" si="2"/>
        <v>0</v>
      </c>
      <c r="Z37" s="213"/>
      <c r="AA37" s="228" t="s">
        <v>51</v>
      </c>
      <c r="AB37" s="213"/>
      <c r="AC37" s="213"/>
      <c r="AD37" s="213"/>
      <c r="AE37" s="173"/>
      <c r="AF37" s="173"/>
    </row>
    <row r="38" spans="1:32" s="5" customFormat="1" x14ac:dyDescent="0.2">
      <c r="A38" s="40"/>
      <c r="B38" s="42"/>
      <c r="C38" s="163"/>
      <c r="D38" s="163"/>
      <c r="E38" s="127"/>
      <c r="F38" s="127"/>
      <c r="G38" s="127"/>
      <c r="H38" s="127"/>
      <c r="I38" s="127"/>
      <c r="J38" s="42"/>
      <c r="L38" s="35"/>
      <c r="M38" s="20"/>
      <c r="N38" s="20"/>
      <c r="O38" s="61"/>
      <c r="P38" s="42"/>
      <c r="Q38" s="42"/>
      <c r="R38" s="42"/>
      <c r="S38" s="176"/>
      <c r="T38" s="213"/>
      <c r="U38" s="219"/>
      <c r="V38" s="225">
        <v>7</v>
      </c>
      <c r="W38" s="225">
        <f t="shared" si="0"/>
        <v>0</v>
      </c>
      <c r="X38" s="225">
        <f t="shared" si="1"/>
        <v>0</v>
      </c>
      <c r="Y38" s="225">
        <f t="shared" si="2"/>
        <v>0</v>
      </c>
      <c r="Z38" s="213"/>
      <c r="AA38" s="229" t="s">
        <v>138</v>
      </c>
      <c r="AB38" s="213"/>
      <c r="AC38" s="213"/>
      <c r="AD38" s="213"/>
      <c r="AE38" s="173"/>
      <c r="AF38" s="173"/>
    </row>
    <row r="39" spans="1:32" s="5" customFormat="1" x14ac:dyDescent="0.2">
      <c r="A39" s="40"/>
      <c r="B39" s="42"/>
      <c r="C39" s="42"/>
      <c r="D39" s="42"/>
      <c r="E39" s="279" t="str">
        <f>'T2'!$A$18</f>
        <v>Kit de som com 4 colunas, Amplificador, Mesa de Áudio e Emissor de Mão</v>
      </c>
      <c r="F39" s="279"/>
      <c r="G39" s="279"/>
      <c r="H39" s="279"/>
      <c r="I39" s="279"/>
      <c r="J39" s="279"/>
      <c r="L39" s="35" t="s">
        <v>27</v>
      </c>
      <c r="M39" s="162"/>
      <c r="N39" s="60" t="str">
        <f>'T1'!$E$26</f>
        <v>unid.</v>
      </c>
      <c r="O39" s="237">
        <f>Audiovisuais!$W$17</f>
        <v>330</v>
      </c>
      <c r="P39" s="237"/>
      <c r="Q39" s="62">
        <f>SUM(O39*M39)</f>
        <v>0</v>
      </c>
      <c r="R39" s="42"/>
      <c r="S39" s="176"/>
      <c r="T39" s="213"/>
      <c r="U39" s="219"/>
      <c r="V39" s="225">
        <v>8</v>
      </c>
      <c r="W39" s="225">
        <f t="shared" si="0"/>
        <v>0</v>
      </c>
      <c r="X39" s="225">
        <f t="shared" si="1"/>
        <v>0</v>
      </c>
      <c r="Y39" s="225">
        <f t="shared" si="2"/>
        <v>0</v>
      </c>
      <c r="Z39" s="213"/>
      <c r="AA39" s="230" t="s">
        <v>139</v>
      </c>
      <c r="AB39" s="213"/>
      <c r="AC39" s="213"/>
      <c r="AD39" s="213"/>
      <c r="AE39" s="173"/>
      <c r="AF39" s="173"/>
    </row>
    <row r="40" spans="1:32" s="5" customFormat="1" x14ac:dyDescent="0.2">
      <c r="A40" s="40"/>
      <c r="B40" s="42"/>
      <c r="C40" s="42"/>
      <c r="D40" s="42"/>
      <c r="E40" s="279"/>
      <c r="F40" s="279"/>
      <c r="G40" s="279"/>
      <c r="H40" s="279"/>
      <c r="I40" s="279"/>
      <c r="J40" s="279"/>
      <c r="L40" s="20"/>
      <c r="M40" s="20"/>
      <c r="N40" s="42"/>
      <c r="O40" s="61"/>
      <c r="P40" s="42"/>
      <c r="Q40" s="62"/>
      <c r="R40" s="42"/>
      <c r="S40" s="176"/>
      <c r="T40" s="213"/>
      <c r="U40" s="219"/>
      <c r="V40" s="225">
        <v>9</v>
      </c>
      <c r="W40" s="225">
        <f t="shared" si="0"/>
        <v>0</v>
      </c>
      <c r="X40" s="225">
        <f t="shared" si="1"/>
        <v>0</v>
      </c>
      <c r="Y40" s="225">
        <f t="shared" si="2"/>
        <v>0</v>
      </c>
      <c r="Z40" s="213"/>
      <c r="AA40" s="213"/>
      <c r="AB40" s="213"/>
      <c r="AC40" s="213"/>
      <c r="AD40" s="213"/>
      <c r="AE40" s="173"/>
      <c r="AF40" s="173"/>
    </row>
    <row r="41" spans="1:32" s="5" customFormat="1" x14ac:dyDescent="0.2">
      <c r="A41" s="40"/>
      <c r="B41" s="42"/>
      <c r="C41" s="42"/>
      <c r="D41" s="42"/>
      <c r="E41" s="127"/>
      <c r="F41" s="127"/>
      <c r="G41" s="127"/>
      <c r="H41" s="127"/>
      <c r="I41" s="127"/>
      <c r="J41" s="35"/>
      <c r="L41" s="20"/>
      <c r="M41" s="20"/>
      <c r="N41" s="42"/>
      <c r="O41" s="61"/>
      <c r="P41" s="42"/>
      <c r="Q41" s="62"/>
      <c r="R41" s="42"/>
      <c r="S41" s="176"/>
      <c r="T41" s="213"/>
      <c r="U41" s="219"/>
      <c r="V41" s="225">
        <v>10</v>
      </c>
      <c r="W41" s="225">
        <f t="shared" si="0"/>
        <v>0</v>
      </c>
      <c r="X41" s="225">
        <f t="shared" si="1"/>
        <v>0</v>
      </c>
      <c r="Y41" s="225">
        <f t="shared" si="2"/>
        <v>0</v>
      </c>
      <c r="Z41" s="213"/>
      <c r="AA41" s="213"/>
      <c r="AB41" s="213"/>
      <c r="AC41" s="213"/>
      <c r="AD41" s="213"/>
      <c r="AE41" s="173"/>
      <c r="AF41" s="173"/>
    </row>
    <row r="42" spans="1:32" s="5" customFormat="1" x14ac:dyDescent="0.2">
      <c r="A42" s="40"/>
      <c r="B42" s="42"/>
      <c r="C42" s="245" t="str">
        <f>'T1'!$C$26</f>
        <v>MICROFONES</v>
      </c>
      <c r="D42" s="245"/>
      <c r="E42" s="42" t="str">
        <f>'T1'!$I$21</f>
        <v>Microfone com fio (Mesa, Tripé ou Púlpito)</v>
      </c>
      <c r="F42" s="42"/>
      <c r="G42" s="42"/>
      <c r="H42" s="20"/>
      <c r="I42" s="42"/>
      <c r="J42" s="42"/>
      <c r="L42" s="35" t="s">
        <v>99</v>
      </c>
      <c r="M42" s="162"/>
      <c r="N42" s="60" t="str">
        <f>'T1'!$E$26</f>
        <v>unid.</v>
      </c>
      <c r="O42" s="237">
        <f>Audiovisuais!$X$17</f>
        <v>33</v>
      </c>
      <c r="P42" s="237"/>
      <c r="Q42" s="62">
        <f>SUM(O42*M42)</f>
        <v>0</v>
      </c>
      <c r="R42" s="42"/>
      <c r="S42" s="176"/>
      <c r="T42" s="213"/>
      <c r="U42" s="219"/>
      <c r="V42" s="225">
        <v>11</v>
      </c>
      <c r="W42" s="225">
        <f t="shared" si="0"/>
        <v>0</v>
      </c>
      <c r="X42" s="225">
        <f t="shared" si="1"/>
        <v>0</v>
      </c>
      <c r="Y42" s="225">
        <f t="shared" si="2"/>
        <v>0</v>
      </c>
      <c r="Z42" s="213"/>
      <c r="AA42" s="213"/>
      <c r="AB42" s="213"/>
      <c r="AC42" s="213"/>
      <c r="AD42" s="213"/>
      <c r="AE42" s="173"/>
      <c r="AF42" s="173"/>
    </row>
    <row r="43" spans="1:32" s="5" customFormat="1" x14ac:dyDescent="0.2">
      <c r="A43" s="40"/>
      <c r="B43" s="42"/>
      <c r="C43" s="42"/>
      <c r="D43" s="8"/>
      <c r="E43" s="41"/>
      <c r="F43" s="42"/>
      <c r="G43" s="42"/>
      <c r="H43" s="20"/>
      <c r="I43" s="42"/>
      <c r="J43" s="42"/>
      <c r="L43" s="35"/>
      <c r="M43" s="20"/>
      <c r="N43" s="20"/>
      <c r="O43" s="61"/>
      <c r="P43" s="42"/>
      <c r="Q43" s="62"/>
      <c r="R43" s="42"/>
      <c r="S43" s="176"/>
      <c r="T43" s="213"/>
      <c r="U43" s="219"/>
      <c r="V43" s="225">
        <v>12</v>
      </c>
      <c r="W43" s="225">
        <f t="shared" si="0"/>
        <v>0</v>
      </c>
      <c r="X43" s="225">
        <f t="shared" si="1"/>
        <v>0</v>
      </c>
      <c r="Y43" s="225">
        <f t="shared" si="2"/>
        <v>0</v>
      </c>
      <c r="Z43" s="213"/>
      <c r="AA43" s="213"/>
      <c r="AB43" s="213"/>
      <c r="AC43" s="213"/>
      <c r="AD43" s="213"/>
      <c r="AE43" s="173"/>
      <c r="AF43" s="173"/>
    </row>
    <row r="44" spans="1:32" s="5" customFormat="1" x14ac:dyDescent="0.2">
      <c r="A44" s="40"/>
      <c r="B44" s="42"/>
      <c r="C44" s="42"/>
      <c r="D44" s="8"/>
      <c r="E44" s="42" t="str">
        <f>'T1'!$I$26</f>
        <v>Microfone sem fio (Tripé ou Lapela)</v>
      </c>
      <c r="F44" s="42"/>
      <c r="G44" s="42"/>
      <c r="H44" s="20"/>
      <c r="I44" s="42"/>
      <c r="J44" s="42"/>
      <c r="L44" s="35" t="s">
        <v>100</v>
      </c>
      <c r="M44" s="162"/>
      <c r="N44" s="60" t="str">
        <f>'T1'!$E$26</f>
        <v>unid.</v>
      </c>
      <c r="O44" s="237">
        <f>Audiovisuais!$Y$17</f>
        <v>99</v>
      </c>
      <c r="P44" s="237"/>
      <c r="Q44" s="62">
        <f>SUM(O44*M44)</f>
        <v>0</v>
      </c>
      <c r="R44" s="42"/>
      <c r="S44" s="176"/>
      <c r="T44" s="213"/>
      <c r="U44" s="219"/>
      <c r="V44" s="225">
        <v>13</v>
      </c>
      <c r="W44" s="225">
        <f t="shared" si="0"/>
        <v>0</v>
      </c>
      <c r="X44" s="225">
        <f t="shared" si="1"/>
        <v>0</v>
      </c>
      <c r="Y44" s="225">
        <f t="shared" si="2"/>
        <v>0</v>
      </c>
      <c r="Z44" s="213"/>
      <c r="AA44" s="213"/>
      <c r="AB44" s="213"/>
      <c r="AC44" s="213"/>
      <c r="AD44" s="213"/>
      <c r="AE44" s="173"/>
      <c r="AF44" s="173"/>
    </row>
    <row r="45" spans="1:32" s="5" customFormat="1" x14ac:dyDescent="0.2">
      <c r="A45" s="40"/>
      <c r="B45" s="42"/>
      <c r="C45" s="42"/>
      <c r="D45" s="42"/>
      <c r="E45" s="42"/>
      <c r="F45" s="42"/>
      <c r="G45" s="42"/>
      <c r="H45" s="20"/>
      <c r="I45" s="42"/>
      <c r="J45" s="42"/>
      <c r="L45" s="35"/>
      <c r="M45" s="35"/>
      <c r="N45" s="35"/>
      <c r="O45" s="35"/>
      <c r="P45" s="42"/>
      <c r="Q45" s="35"/>
      <c r="R45" s="42"/>
      <c r="S45" s="176"/>
      <c r="T45" s="213"/>
      <c r="U45" s="219"/>
      <c r="V45" s="225">
        <v>14</v>
      </c>
      <c r="W45" s="225">
        <f t="shared" si="0"/>
        <v>0</v>
      </c>
      <c r="X45" s="225">
        <f t="shared" si="1"/>
        <v>0</v>
      </c>
      <c r="Y45" s="225">
        <f t="shared" si="2"/>
        <v>0</v>
      </c>
      <c r="Z45" s="213"/>
      <c r="AA45" s="213"/>
      <c r="AB45" s="213"/>
      <c r="AC45" s="213"/>
      <c r="AD45" s="213"/>
      <c r="AE45" s="173"/>
      <c r="AF45" s="173"/>
    </row>
    <row r="46" spans="1:32" s="5" customFormat="1" x14ac:dyDescent="0.2">
      <c r="A46" s="40"/>
      <c r="B46" s="42"/>
      <c r="C46" s="245" t="str">
        <f>'T1'!$E$33</f>
        <v>LEITORES</v>
      </c>
      <c r="D46" s="245"/>
      <c r="E46" s="42" t="str">
        <f>'T1'!$C$31</f>
        <v>Leitor de CD Simples</v>
      </c>
      <c r="F46" s="42"/>
      <c r="G46" s="42"/>
      <c r="H46" s="20"/>
      <c r="I46" s="42"/>
      <c r="J46" s="42"/>
      <c r="L46" s="35" t="s">
        <v>101</v>
      </c>
      <c r="M46" s="162"/>
      <c r="N46" s="60" t="str">
        <f>'T1'!$E$26</f>
        <v>unid.</v>
      </c>
      <c r="O46" s="237">
        <f>Audiovisuais!$Z$17</f>
        <v>33</v>
      </c>
      <c r="P46" s="237"/>
      <c r="Q46" s="62">
        <f>SUM(O46*M46)</f>
        <v>0</v>
      </c>
      <c r="R46" s="42"/>
      <c r="S46" s="176"/>
      <c r="T46" s="213"/>
      <c r="U46" s="219"/>
      <c r="V46" s="225">
        <v>15</v>
      </c>
      <c r="W46" s="225">
        <f t="shared" si="0"/>
        <v>0</v>
      </c>
      <c r="X46" s="225">
        <f t="shared" si="1"/>
        <v>0</v>
      </c>
      <c r="Y46" s="225">
        <f t="shared" si="2"/>
        <v>0</v>
      </c>
      <c r="Z46" s="213"/>
      <c r="AA46" s="213"/>
      <c r="AB46" s="213"/>
      <c r="AC46" s="213"/>
      <c r="AD46" s="213"/>
      <c r="AE46" s="173"/>
      <c r="AF46" s="173"/>
    </row>
    <row r="47" spans="1:32" s="5" customFormat="1" x14ac:dyDescent="0.2">
      <c r="A47" s="40"/>
      <c r="B47" s="42"/>
      <c r="C47" s="42"/>
      <c r="D47" s="42"/>
      <c r="E47" s="42"/>
      <c r="F47" s="42"/>
      <c r="G47" s="42"/>
      <c r="H47" s="20"/>
      <c r="I47" s="42"/>
      <c r="J47" s="42"/>
      <c r="L47" s="35"/>
      <c r="M47" s="35"/>
      <c r="N47" s="35"/>
      <c r="O47" s="35"/>
      <c r="P47" s="42"/>
      <c r="Q47" s="62"/>
      <c r="R47" s="42"/>
      <c r="S47" s="176"/>
      <c r="T47" s="213"/>
      <c r="U47" s="219"/>
      <c r="V47" s="225">
        <v>16</v>
      </c>
      <c r="W47" s="225">
        <f t="shared" si="0"/>
        <v>0</v>
      </c>
      <c r="X47" s="225">
        <f t="shared" si="1"/>
        <v>0</v>
      </c>
      <c r="Y47" s="225">
        <f t="shared" si="2"/>
        <v>0</v>
      </c>
      <c r="Z47" s="213"/>
      <c r="AA47" s="213"/>
      <c r="AB47" s="213"/>
      <c r="AC47" s="213"/>
      <c r="AD47" s="213"/>
      <c r="AE47" s="173"/>
      <c r="AF47" s="173"/>
    </row>
    <row r="48" spans="1:32" s="5" customFormat="1" x14ac:dyDescent="0.2">
      <c r="A48" s="40"/>
      <c r="B48" s="42"/>
      <c r="C48" s="277" t="str">
        <f>'T1'!$A$13</f>
        <v>ACESSÓRIOS</v>
      </c>
      <c r="D48" s="277"/>
      <c r="E48" s="8" t="s">
        <v>195</v>
      </c>
      <c r="F48" s="42"/>
      <c r="G48" s="42"/>
      <c r="H48" s="20"/>
      <c r="I48" s="42"/>
      <c r="J48" s="42"/>
      <c r="L48" s="35" t="s">
        <v>14</v>
      </c>
      <c r="M48" s="162"/>
      <c r="N48" s="60" t="str">
        <f>'T1'!$E$26</f>
        <v>unid.</v>
      </c>
      <c r="O48" s="278">
        <f>Audiovisuais!$AA$17</f>
        <v>22</v>
      </c>
      <c r="P48" s="278"/>
      <c r="Q48" s="62">
        <f>SUM(O48*M48)</f>
        <v>0</v>
      </c>
      <c r="R48" s="42"/>
      <c r="S48" s="176"/>
      <c r="T48" s="213"/>
      <c r="U48" s="219"/>
      <c r="V48" s="225">
        <v>17</v>
      </c>
      <c r="W48" s="225">
        <f t="shared" si="0"/>
        <v>0</v>
      </c>
      <c r="X48" s="225">
        <f t="shared" si="1"/>
        <v>0</v>
      </c>
      <c r="Y48" s="225">
        <f t="shared" si="2"/>
        <v>0</v>
      </c>
      <c r="Z48" s="213"/>
      <c r="AA48" s="213"/>
      <c r="AB48" s="213"/>
      <c r="AC48" s="213"/>
      <c r="AD48" s="213"/>
      <c r="AE48" s="173"/>
      <c r="AF48" s="173"/>
    </row>
    <row r="49" spans="1:32" s="5" customFormat="1" x14ac:dyDescent="0.2">
      <c r="A49" s="40"/>
      <c r="B49" s="42"/>
      <c r="C49" s="42"/>
      <c r="D49" s="42"/>
      <c r="E49" s="42"/>
      <c r="F49" s="42"/>
      <c r="G49" s="42"/>
      <c r="H49" s="20"/>
      <c r="I49" s="42"/>
      <c r="J49" s="42"/>
      <c r="K49" s="42"/>
      <c r="L49" s="42"/>
      <c r="M49" s="42"/>
      <c r="N49" s="42"/>
      <c r="O49" s="42"/>
      <c r="P49" s="42"/>
      <c r="Q49" s="42"/>
      <c r="R49" s="42"/>
      <c r="S49" s="176"/>
      <c r="T49" s="213"/>
      <c r="U49" s="219"/>
      <c r="V49" s="225">
        <v>18</v>
      </c>
      <c r="W49" s="225">
        <f t="shared" si="0"/>
        <v>0</v>
      </c>
      <c r="X49" s="225">
        <f t="shared" si="1"/>
        <v>0</v>
      </c>
      <c r="Y49" s="225">
        <f t="shared" si="2"/>
        <v>0</v>
      </c>
      <c r="Z49" s="213"/>
      <c r="AA49" s="213"/>
      <c r="AB49" s="213"/>
      <c r="AC49" s="213"/>
      <c r="AD49" s="213"/>
      <c r="AE49" s="173"/>
      <c r="AF49" s="173"/>
    </row>
    <row r="50" spans="1:32" s="5" customFormat="1" x14ac:dyDescent="0.2">
      <c r="A50" s="40"/>
      <c r="B50" s="168" t="s">
        <v>167</v>
      </c>
      <c r="C50" s="140" t="str">
        <f>'T1'!$G$16</f>
        <v>ASSISTÊNCIA TÉCNICA</v>
      </c>
      <c r="D50" s="21"/>
      <c r="E50" s="44"/>
      <c r="F50" s="44"/>
      <c r="G50" s="44"/>
      <c r="H50" s="108">
        <f>IF($M$50&gt;=1,O50,)</f>
        <v>0</v>
      </c>
      <c r="I50" s="21"/>
      <c r="J50" s="21"/>
      <c r="K50" s="21"/>
      <c r="L50" s="101"/>
      <c r="M50" s="162"/>
      <c r="N50" s="60" t="str">
        <f>'T1'!$E$26</f>
        <v>unid.</v>
      </c>
      <c r="O50" s="245" t="str">
        <f>'T1'!$G$26</f>
        <v>Sujeito a Orçamento</v>
      </c>
      <c r="P50" s="245"/>
      <c r="Q50" s="245"/>
      <c r="R50" s="21"/>
      <c r="S50" s="49"/>
      <c r="T50" s="213"/>
      <c r="U50" s="219"/>
      <c r="V50" s="225">
        <v>19</v>
      </c>
      <c r="W50" s="225">
        <f t="shared" si="0"/>
        <v>0</v>
      </c>
      <c r="X50" s="225">
        <f t="shared" si="1"/>
        <v>0</v>
      </c>
      <c r="Y50" s="225">
        <f t="shared" si="2"/>
        <v>0</v>
      </c>
      <c r="Z50" s="213"/>
      <c r="AA50" s="213"/>
      <c r="AB50" s="213"/>
      <c r="AC50" s="213"/>
      <c r="AD50" s="213"/>
      <c r="AE50" s="173"/>
      <c r="AF50" s="173"/>
    </row>
    <row r="51" spans="1:32" s="5" customFormat="1" x14ac:dyDescent="0.2">
      <c r="A51" s="40"/>
      <c r="B51" s="21"/>
      <c r="C51" s="21"/>
      <c r="D51" s="21"/>
      <c r="E51" s="21"/>
      <c r="F51" s="44"/>
      <c r="G51" s="44"/>
      <c r="H51" s="19"/>
      <c r="I51" s="19"/>
      <c r="J51" s="18"/>
      <c r="K51" s="14"/>
      <c r="L51" s="15"/>
      <c r="M51" s="36"/>
      <c r="N51" s="16"/>
      <c r="O51" s="21"/>
      <c r="P51" s="21"/>
      <c r="Q51" s="21"/>
      <c r="R51" s="21"/>
      <c r="S51" s="49"/>
      <c r="T51" s="213"/>
      <c r="U51" s="219"/>
      <c r="V51" s="225">
        <v>20</v>
      </c>
      <c r="W51" s="225">
        <f t="shared" si="0"/>
        <v>0</v>
      </c>
      <c r="X51" s="225">
        <f t="shared" si="1"/>
        <v>0</v>
      </c>
      <c r="Y51" s="225">
        <f t="shared" si="2"/>
        <v>0</v>
      </c>
      <c r="Z51" s="213"/>
      <c r="AA51" s="213"/>
      <c r="AB51" s="213"/>
      <c r="AC51" s="213"/>
      <c r="AD51" s="213"/>
      <c r="AE51" s="173"/>
      <c r="AF51" s="173"/>
    </row>
    <row r="52" spans="1:32" s="5" customFormat="1" x14ac:dyDescent="0.2">
      <c r="A52" s="45"/>
      <c r="B52" s="46"/>
      <c r="C52" s="10" t="str">
        <f>'T2'!$A$23</f>
        <v>O equipamento será entregue no último dia de montagem, se necessitar que a entrega seja feita antes, informe por favor:</v>
      </c>
      <c r="D52" s="80"/>
      <c r="E52" s="80"/>
      <c r="F52" s="80"/>
      <c r="G52" s="80"/>
      <c r="H52" s="80"/>
      <c r="I52" s="80"/>
      <c r="J52" s="80"/>
      <c r="K52" s="80"/>
      <c r="L52" s="80"/>
      <c r="M52" s="80"/>
      <c r="N52" s="80"/>
      <c r="O52" s="80"/>
      <c r="P52" s="80"/>
      <c r="Q52" s="46"/>
      <c r="R52" s="46"/>
      <c r="S52" s="177"/>
      <c r="T52" s="213"/>
      <c r="U52" s="219"/>
      <c r="V52" s="225">
        <v>21</v>
      </c>
      <c r="W52" s="225">
        <f t="shared" si="0"/>
        <v>0</v>
      </c>
      <c r="X52" s="225">
        <f t="shared" si="1"/>
        <v>0</v>
      </c>
      <c r="Y52" s="225">
        <f t="shared" si="2"/>
        <v>0</v>
      </c>
      <c r="Z52" s="213"/>
      <c r="AA52" s="213"/>
      <c r="AB52" s="213"/>
      <c r="AC52" s="213"/>
      <c r="AD52" s="213"/>
      <c r="AE52" s="173"/>
      <c r="AF52" s="173"/>
    </row>
    <row r="53" spans="1:32" s="101" customFormat="1" x14ac:dyDescent="0.2">
      <c r="A53" s="47"/>
      <c r="B53" s="48"/>
      <c r="C53" s="48"/>
      <c r="D53" s="23"/>
      <c r="E53" s="78" t="str">
        <f>'T1'!$E$21</f>
        <v>Data:</v>
      </c>
      <c r="F53" s="282"/>
      <c r="G53" s="282"/>
      <c r="H53" s="23"/>
      <c r="I53" s="280" t="str">
        <f>'T1'!$E$11</f>
        <v>Horário:</v>
      </c>
      <c r="J53" s="280"/>
      <c r="K53" s="283"/>
      <c r="L53" s="283"/>
      <c r="M53" s="283"/>
      <c r="N53" s="283"/>
      <c r="O53" s="48"/>
      <c r="P53" s="48"/>
      <c r="Q53" s="48"/>
      <c r="R53" s="48"/>
      <c r="S53" s="49"/>
      <c r="T53" s="200"/>
      <c r="U53" s="219"/>
      <c r="V53" s="225">
        <v>22</v>
      </c>
      <c r="W53" s="225">
        <f t="shared" si="0"/>
        <v>0</v>
      </c>
      <c r="X53" s="225">
        <f t="shared" si="1"/>
        <v>0</v>
      </c>
      <c r="Y53" s="225">
        <f t="shared" si="2"/>
        <v>0</v>
      </c>
      <c r="Z53" s="213"/>
      <c r="AA53" s="213"/>
      <c r="AB53" s="213"/>
      <c r="AC53" s="213"/>
      <c r="AD53" s="213"/>
      <c r="AE53" s="173"/>
      <c r="AF53" s="23"/>
    </row>
    <row r="54" spans="1:32" s="101" customFormat="1" x14ac:dyDescent="0.2">
      <c r="A54" s="50"/>
      <c r="B54" s="17"/>
      <c r="C54" s="17"/>
      <c r="D54" s="17"/>
      <c r="E54" s="17"/>
      <c r="F54" s="17"/>
      <c r="G54" s="17"/>
      <c r="H54" s="17"/>
      <c r="I54" s="78"/>
      <c r="J54" s="17"/>
      <c r="K54" s="17"/>
      <c r="L54" s="17"/>
      <c r="M54" s="17"/>
      <c r="N54" s="17"/>
      <c r="O54" s="17"/>
      <c r="P54" s="17"/>
      <c r="Q54" s="17"/>
      <c r="R54" s="17"/>
      <c r="S54" s="51"/>
      <c r="T54" s="200"/>
      <c r="U54" s="219"/>
      <c r="V54" s="225">
        <v>23</v>
      </c>
      <c r="W54" s="225">
        <f t="shared" si="0"/>
        <v>0</v>
      </c>
      <c r="X54" s="225">
        <f t="shared" si="1"/>
        <v>0</v>
      </c>
      <c r="Y54" s="225">
        <f t="shared" si="2"/>
        <v>0</v>
      </c>
      <c r="Z54" s="213"/>
      <c r="AA54" s="213"/>
      <c r="AB54" s="213"/>
      <c r="AC54" s="213"/>
      <c r="AD54" s="213"/>
      <c r="AE54" s="173"/>
      <c r="AF54" s="23"/>
    </row>
    <row r="55" spans="1:32" s="22" customFormat="1" x14ac:dyDescent="0.2">
      <c r="A55" s="141"/>
      <c r="B55" s="142"/>
      <c r="C55" s="143"/>
      <c r="D55" s="143"/>
      <c r="E55" s="143"/>
      <c r="F55" s="144"/>
      <c r="G55" s="143"/>
      <c r="H55" s="143"/>
      <c r="I55" s="143"/>
      <c r="J55" s="24"/>
      <c r="K55" s="143"/>
      <c r="L55" s="143"/>
      <c r="M55" s="144"/>
      <c r="N55" s="143"/>
      <c r="O55" s="17"/>
      <c r="P55" s="145"/>
      <c r="Q55" s="145"/>
      <c r="R55" s="145"/>
      <c r="S55" s="146"/>
      <c r="T55" s="231"/>
      <c r="U55" s="219"/>
      <c r="V55" s="225">
        <v>24</v>
      </c>
      <c r="W55" s="225">
        <f t="shared" si="0"/>
        <v>0</v>
      </c>
      <c r="X55" s="225">
        <f t="shared" si="1"/>
        <v>0</v>
      </c>
      <c r="Y55" s="225">
        <f t="shared" si="2"/>
        <v>0</v>
      </c>
      <c r="Z55" s="213"/>
      <c r="AA55" s="213"/>
      <c r="AB55" s="213"/>
      <c r="AC55" s="213"/>
      <c r="AD55" s="200"/>
      <c r="AE55" s="23"/>
      <c r="AF55" s="178"/>
    </row>
    <row r="56" spans="1:32" s="22" customFormat="1" x14ac:dyDescent="0.2">
      <c r="A56" s="69"/>
      <c r="B56" s="73"/>
      <c r="C56" s="8"/>
      <c r="D56" s="8"/>
      <c r="E56" s="8"/>
      <c r="F56" s="8"/>
      <c r="G56" s="8"/>
      <c r="H56" s="72"/>
      <c r="I56" s="72"/>
      <c r="J56" s="92"/>
      <c r="K56" s="93"/>
      <c r="L56" s="93"/>
      <c r="M56" s="93"/>
      <c r="N56" s="281" t="s">
        <v>3</v>
      </c>
      <c r="O56" s="281"/>
      <c r="P56" s="93"/>
      <c r="Q56" s="70">
        <f>SUM(Q18:Q48)</f>
        <v>0</v>
      </c>
      <c r="R56" s="147"/>
      <c r="S56" s="176"/>
      <c r="T56" s="231"/>
      <c r="U56" s="219"/>
      <c r="V56" s="225">
        <v>25</v>
      </c>
      <c r="W56" s="225">
        <f t="shared" si="0"/>
        <v>0</v>
      </c>
      <c r="X56" s="225">
        <f t="shared" si="1"/>
        <v>0</v>
      </c>
      <c r="Y56" s="225">
        <f t="shared" si="2"/>
        <v>0</v>
      </c>
      <c r="Z56" s="213"/>
      <c r="AA56" s="213"/>
      <c r="AB56" s="213"/>
      <c r="AC56" s="213"/>
      <c r="AD56" s="200"/>
      <c r="AE56" s="23"/>
      <c r="AF56" s="178"/>
    </row>
    <row r="57" spans="1:32" s="23" customFormat="1" x14ac:dyDescent="0.2">
      <c r="A57" s="69"/>
      <c r="B57" s="73"/>
      <c r="C57" s="148"/>
      <c r="D57" s="8"/>
      <c r="E57" s="8"/>
      <c r="F57" s="8"/>
      <c r="G57" s="8"/>
      <c r="H57" s="8"/>
      <c r="I57" s="8"/>
      <c r="J57" s="262" t="str">
        <f>'T1'!$I$31</f>
        <v>IVA a taxa de:   (Ler NORMAS DE PARTICIPAÇÃO)</v>
      </c>
      <c r="K57" s="263"/>
      <c r="L57" s="263"/>
      <c r="M57" s="263"/>
      <c r="N57" s="263"/>
      <c r="O57" s="263"/>
      <c r="P57" s="90">
        <f>IF($L$1="Português",23%,(IF($L$1="English",0%,(IF($L$1="Español",0%,(IF($L$1="Français",0%,)))))))</f>
        <v>0.23</v>
      </c>
      <c r="Q57" s="188">
        <f>SUM(Q56)*P57</f>
        <v>0</v>
      </c>
      <c r="R57" s="149"/>
      <c r="S57" s="176"/>
      <c r="T57" s="200"/>
      <c r="U57" s="219"/>
      <c r="V57" s="225">
        <v>26</v>
      </c>
      <c r="W57" s="225">
        <f t="shared" si="0"/>
        <v>0</v>
      </c>
      <c r="X57" s="225">
        <f t="shared" si="1"/>
        <v>0</v>
      </c>
      <c r="Y57" s="225">
        <f t="shared" si="2"/>
        <v>0</v>
      </c>
      <c r="Z57" s="213"/>
      <c r="AA57" s="213"/>
      <c r="AB57" s="213"/>
      <c r="AC57" s="213"/>
      <c r="AD57" s="231"/>
      <c r="AE57" s="178"/>
    </row>
    <row r="58" spans="1:32" s="28" customFormat="1" x14ac:dyDescent="0.2">
      <c r="A58" s="69"/>
      <c r="B58" s="73"/>
      <c r="C58" s="65"/>
      <c r="D58" s="65"/>
      <c r="E58" s="65"/>
      <c r="F58" s="8"/>
      <c r="G58" s="8"/>
      <c r="H58" s="8"/>
      <c r="I58" s="8"/>
      <c r="J58" s="107"/>
      <c r="K58" s="150"/>
      <c r="L58" s="150"/>
      <c r="M58" s="150"/>
      <c r="N58" s="150"/>
      <c r="O58" s="106" t="s">
        <v>4</v>
      </c>
      <c r="P58" s="150"/>
      <c r="Q58" s="151">
        <f>SUM(Q56:Q57)</f>
        <v>0</v>
      </c>
      <c r="R58" s="152"/>
      <c r="S58" s="176"/>
      <c r="T58" s="216"/>
      <c r="U58" s="219"/>
      <c r="V58" s="225">
        <v>27</v>
      </c>
      <c r="W58" s="225">
        <f t="shared" si="0"/>
        <v>0</v>
      </c>
      <c r="X58" s="225">
        <f t="shared" si="1"/>
        <v>0</v>
      </c>
      <c r="Y58" s="225">
        <f t="shared" si="2"/>
        <v>0</v>
      </c>
      <c r="Z58" s="213"/>
      <c r="AA58" s="213"/>
      <c r="AB58" s="213"/>
      <c r="AC58" s="213"/>
      <c r="AD58" s="231"/>
      <c r="AE58" s="178"/>
    </row>
    <row r="59" spans="1:32" s="120" customFormat="1" ht="12.75" customHeight="1" x14ac:dyDescent="0.2">
      <c r="A59" s="52"/>
      <c r="B59" s="74"/>
      <c r="C59" s="11"/>
      <c r="D59" s="11"/>
      <c r="E59" s="11"/>
      <c r="F59" s="17"/>
      <c r="G59" s="17"/>
      <c r="H59" s="17"/>
      <c r="I59" s="153"/>
      <c r="J59" s="275" t="str">
        <f>'T1'!$K$1</f>
        <v>Pagamento inicial com a entrega da Requisição:</v>
      </c>
      <c r="K59" s="276"/>
      <c r="L59" s="276"/>
      <c r="M59" s="276"/>
      <c r="N59" s="276"/>
      <c r="O59" s="276"/>
      <c r="P59" s="105">
        <v>0.5</v>
      </c>
      <c r="Q59" s="154">
        <f>ROUND(+Q58*P59,2)</f>
        <v>0</v>
      </c>
      <c r="R59" s="155"/>
      <c r="S59" s="51"/>
      <c r="T59" s="232"/>
      <c r="U59" s="219"/>
      <c r="V59" s="225">
        <v>28</v>
      </c>
      <c r="W59" s="225">
        <f t="shared" si="0"/>
        <v>0</v>
      </c>
      <c r="X59" s="225">
        <f t="shared" si="1"/>
        <v>0</v>
      </c>
      <c r="Y59" s="225">
        <f t="shared" si="2"/>
        <v>0</v>
      </c>
      <c r="Z59" s="213"/>
      <c r="AA59" s="213"/>
      <c r="AB59" s="213"/>
      <c r="AC59" s="213"/>
      <c r="AD59" s="200"/>
      <c r="AE59" s="23"/>
    </row>
    <row r="60" spans="1:32" s="5" customFormat="1" x14ac:dyDescent="0.2">
      <c r="A60" s="52"/>
      <c r="B60" s="74"/>
      <c r="C60" s="11"/>
      <c r="D60" s="11"/>
      <c r="E60" s="11"/>
      <c r="F60" s="17"/>
      <c r="G60" s="17"/>
      <c r="H60" s="75"/>
      <c r="I60" s="75"/>
      <c r="J60" s="271" t="str">
        <f>'T1'!$G$31</f>
        <v>Restante pagamento até:</v>
      </c>
      <c r="K60" s="272"/>
      <c r="L60" s="272"/>
      <c r="M60" s="272"/>
      <c r="N60" s="273">
        <v>43775</v>
      </c>
      <c r="O60" s="273"/>
      <c r="P60" s="187">
        <v>0.5</v>
      </c>
      <c r="Q60" s="156">
        <f>Q58-Q59</f>
        <v>0</v>
      </c>
      <c r="R60" s="157"/>
      <c r="S60" s="51"/>
      <c r="T60" s="213"/>
      <c r="U60" s="219"/>
      <c r="V60" s="225">
        <v>29</v>
      </c>
      <c r="W60" s="225">
        <f t="shared" si="0"/>
        <v>0</v>
      </c>
      <c r="X60" s="225">
        <f t="shared" si="1"/>
        <v>0</v>
      </c>
      <c r="Y60" s="225">
        <f t="shared" si="2"/>
        <v>0</v>
      </c>
      <c r="Z60" s="213"/>
      <c r="AA60" s="213"/>
      <c r="AB60" s="213"/>
      <c r="AC60" s="200"/>
      <c r="AD60" s="216"/>
      <c r="AE60" s="28"/>
      <c r="AF60" s="173"/>
    </row>
    <row r="61" spans="1:32" s="5" customFormat="1" x14ac:dyDescent="0.2">
      <c r="A61" s="52"/>
      <c r="B61" s="27"/>
      <c r="C61" s="27"/>
      <c r="D61" s="27"/>
      <c r="E61" s="27"/>
      <c r="F61" s="29"/>
      <c r="G61" s="29"/>
      <c r="H61" s="30"/>
      <c r="I61" s="30"/>
      <c r="J61" s="31"/>
      <c r="K61" s="31"/>
      <c r="L61" s="24"/>
      <c r="M61" s="25"/>
      <c r="N61" s="26"/>
      <c r="O61" s="29"/>
      <c r="P61" s="29"/>
      <c r="Q61" s="29"/>
      <c r="R61" s="29"/>
      <c r="S61" s="51"/>
      <c r="T61" s="213"/>
      <c r="U61" s="219"/>
      <c r="V61" s="225">
        <v>30</v>
      </c>
      <c r="W61" s="225">
        <f t="shared" si="0"/>
        <v>0</v>
      </c>
      <c r="X61" s="225">
        <f t="shared" si="1"/>
        <v>0</v>
      </c>
      <c r="Y61" s="225">
        <f t="shared" si="2"/>
        <v>0</v>
      </c>
      <c r="Z61" s="213"/>
      <c r="AA61" s="213"/>
      <c r="AB61" s="213"/>
      <c r="AC61" s="200"/>
      <c r="AD61" s="232"/>
      <c r="AE61" s="120"/>
      <c r="AF61" s="173"/>
    </row>
    <row r="62" spans="1:32" s="5" customFormat="1" ht="12" customHeight="1" x14ac:dyDescent="0.2">
      <c r="A62" s="52"/>
      <c r="B62" s="264" t="str">
        <f>'T1'!$A$33</f>
        <v>ATENÇÃO!</v>
      </c>
      <c r="C62" s="264"/>
      <c r="D62" s="274" t="str">
        <f>'T2'!$A$28</f>
        <v>Pagamento a favor de:   LISBOA-FEIRAS CONGRESSOS E EVENTOS   (referência)</v>
      </c>
      <c r="E62" s="274"/>
      <c r="F62" s="274"/>
      <c r="G62" s="274"/>
      <c r="H62" s="274"/>
      <c r="I62" s="274"/>
      <c r="J62" s="274"/>
      <c r="K62" s="274"/>
      <c r="L62" s="274"/>
      <c r="M62" s="274"/>
      <c r="N62" s="192" t="s">
        <v>222</v>
      </c>
      <c r="O62" s="184"/>
      <c r="P62" s="184"/>
      <c r="Q62" s="184"/>
      <c r="R62" s="184"/>
      <c r="S62" s="51"/>
      <c r="T62" s="213"/>
      <c r="U62" s="219"/>
      <c r="V62" s="225">
        <v>31</v>
      </c>
      <c r="W62" s="225">
        <f t="shared" si="0"/>
        <v>0</v>
      </c>
      <c r="X62" s="225">
        <f t="shared" si="1"/>
        <v>0</v>
      </c>
      <c r="Y62" s="225">
        <f t="shared" si="2"/>
        <v>0</v>
      </c>
      <c r="Z62" s="213"/>
      <c r="AA62" s="213"/>
      <c r="AB62" s="200"/>
      <c r="AC62" s="231"/>
      <c r="AD62" s="213"/>
      <c r="AE62" s="173"/>
      <c r="AF62" s="173"/>
    </row>
    <row r="63" spans="1:32" s="3" customFormat="1" ht="12" customHeight="1" x14ac:dyDescent="0.2">
      <c r="A63" s="52"/>
      <c r="B63" s="264"/>
      <c r="C63" s="264"/>
      <c r="D63" s="265" t="s">
        <v>196</v>
      </c>
      <c r="E63" s="265"/>
      <c r="F63" s="265"/>
      <c r="G63" s="265"/>
      <c r="H63" s="265"/>
      <c r="I63" s="265"/>
      <c r="J63" s="265"/>
      <c r="K63" s="265"/>
      <c r="L63" s="265"/>
      <c r="M63" s="265"/>
      <c r="N63" s="265"/>
      <c r="O63" s="265"/>
      <c r="P63" s="265"/>
      <c r="Q63" s="265"/>
      <c r="R63" s="265"/>
      <c r="S63" s="51"/>
      <c r="T63" s="216"/>
      <c r="U63" s="208"/>
      <c r="V63" s="225">
        <v>32</v>
      </c>
      <c r="W63" s="225">
        <f t="shared" si="0"/>
        <v>0</v>
      </c>
      <c r="X63" s="225">
        <f t="shared" si="1"/>
        <v>0</v>
      </c>
      <c r="Y63" s="225">
        <f t="shared" si="2"/>
        <v>0</v>
      </c>
      <c r="Z63" s="200"/>
      <c r="AA63" s="200"/>
      <c r="AB63" s="200"/>
      <c r="AC63" s="231"/>
      <c r="AD63" s="213"/>
      <c r="AE63" s="173"/>
      <c r="AF63" s="28"/>
    </row>
    <row r="64" spans="1:32" s="3" customFormat="1" x14ac:dyDescent="0.2">
      <c r="A64" s="52"/>
      <c r="B64" s="27"/>
      <c r="C64" s="27"/>
      <c r="D64" s="27"/>
      <c r="E64" s="27"/>
      <c r="F64" s="29"/>
      <c r="G64" s="29"/>
      <c r="H64" s="30"/>
      <c r="I64" s="30"/>
      <c r="J64" s="31"/>
      <c r="K64" s="31"/>
      <c r="L64" s="24"/>
      <c r="M64" s="25"/>
      <c r="N64" s="26"/>
      <c r="O64" s="29"/>
      <c r="P64" s="29"/>
      <c r="Q64" s="29"/>
      <c r="R64" s="29"/>
      <c r="S64" s="51"/>
      <c r="T64" s="216"/>
      <c r="U64" s="208"/>
      <c r="V64" s="225">
        <v>33</v>
      </c>
      <c r="W64" s="225">
        <f t="shared" si="0"/>
        <v>0</v>
      </c>
      <c r="X64" s="225">
        <f t="shared" si="1"/>
        <v>0</v>
      </c>
      <c r="Y64" s="225">
        <f t="shared" si="2"/>
        <v>0</v>
      </c>
      <c r="Z64" s="200"/>
      <c r="AA64" s="200"/>
      <c r="AB64" s="231"/>
      <c r="AC64" s="200"/>
      <c r="AD64" s="213"/>
      <c r="AE64" s="173"/>
      <c r="AF64" s="28"/>
    </row>
    <row r="65" spans="1:32" s="3" customFormat="1" x14ac:dyDescent="0.2">
      <c r="A65" s="53"/>
      <c r="B65" s="11"/>
      <c r="C65" s="269" t="str">
        <f>'T1'!$A$8</f>
        <v>Assinatura:</v>
      </c>
      <c r="D65" s="269"/>
      <c r="E65" s="268"/>
      <c r="F65" s="268"/>
      <c r="G65" s="268"/>
      <c r="H65" s="268"/>
      <c r="I65" s="268"/>
      <c r="J65" s="268"/>
      <c r="K65" s="268"/>
      <c r="L65" s="268"/>
      <c r="M65" s="33"/>
      <c r="N65" s="131" t="str">
        <f>'T1'!$E$21</f>
        <v>Data:</v>
      </c>
      <c r="O65" s="270"/>
      <c r="P65" s="270"/>
      <c r="Q65" s="270"/>
      <c r="R65" s="33"/>
      <c r="S65" s="51"/>
      <c r="T65" s="216"/>
      <c r="U65" s="233"/>
      <c r="V65" s="225">
        <v>34</v>
      </c>
      <c r="W65" s="225">
        <f t="shared" si="0"/>
        <v>0</v>
      </c>
      <c r="X65" s="225">
        <f t="shared" si="1"/>
        <v>0</v>
      </c>
      <c r="Y65" s="225">
        <f t="shared" si="2"/>
        <v>0</v>
      </c>
      <c r="Z65" s="231"/>
      <c r="AA65" s="231"/>
      <c r="AB65" s="231"/>
      <c r="AC65" s="216"/>
      <c r="AD65" s="216"/>
      <c r="AE65" s="28"/>
      <c r="AF65" s="28"/>
    </row>
    <row r="66" spans="1:32" s="3" customFormat="1" x14ac:dyDescent="0.2">
      <c r="A66" s="53"/>
      <c r="B66" s="11"/>
      <c r="C66" s="78"/>
      <c r="D66" s="78"/>
      <c r="E66" s="131"/>
      <c r="F66" s="131"/>
      <c r="G66" s="131"/>
      <c r="H66" s="131"/>
      <c r="I66" s="131"/>
      <c r="J66" s="32"/>
      <c r="K66" s="32"/>
      <c r="L66" s="24"/>
      <c r="M66" s="32"/>
      <c r="N66" s="32"/>
      <c r="O66" s="33"/>
      <c r="P66" s="33"/>
      <c r="Q66" s="33"/>
      <c r="R66" s="33"/>
      <c r="S66" s="51"/>
      <c r="T66" s="216"/>
      <c r="U66" s="233"/>
      <c r="V66" s="225">
        <v>35</v>
      </c>
      <c r="W66" s="225">
        <f t="shared" si="0"/>
        <v>0</v>
      </c>
      <c r="X66" s="225">
        <f t="shared" si="1"/>
        <v>0</v>
      </c>
      <c r="Y66" s="225">
        <f t="shared" si="2"/>
        <v>0</v>
      </c>
      <c r="Z66" s="231"/>
      <c r="AA66" s="231"/>
      <c r="AB66" s="200"/>
      <c r="AC66" s="232"/>
      <c r="AD66" s="216"/>
      <c r="AE66" s="28"/>
      <c r="AF66" s="28"/>
    </row>
    <row r="67" spans="1:32" s="118" customFormat="1" x14ac:dyDescent="0.2">
      <c r="A67" s="54"/>
      <c r="B67" s="259" t="str">
        <f>'T1'!$A$3</f>
        <v>ENVIAR PARA:</v>
      </c>
      <c r="C67" s="259"/>
      <c r="D67" s="266" t="s">
        <v>156</v>
      </c>
      <c r="E67" s="266"/>
      <c r="F67" s="266"/>
      <c r="G67" s="266"/>
      <c r="H67" s="267" t="s">
        <v>107</v>
      </c>
      <c r="I67" s="267"/>
      <c r="J67" s="267"/>
      <c r="K67" s="267"/>
      <c r="L67" s="39"/>
      <c r="M67" s="39"/>
      <c r="N67" s="39"/>
      <c r="O67" s="39"/>
      <c r="P67" s="39"/>
      <c r="Q67" s="39"/>
      <c r="R67" s="39"/>
      <c r="S67" s="49"/>
      <c r="T67" s="216"/>
      <c r="U67" s="208"/>
      <c r="V67" s="225">
        <v>36</v>
      </c>
      <c r="W67" s="225">
        <f t="shared" si="0"/>
        <v>0</v>
      </c>
      <c r="X67" s="225">
        <f t="shared" si="1"/>
        <v>0</v>
      </c>
      <c r="Y67" s="225">
        <f t="shared" si="2"/>
        <v>0</v>
      </c>
      <c r="Z67" s="200"/>
      <c r="AA67" s="200"/>
      <c r="AB67" s="216"/>
      <c r="AC67" s="213"/>
      <c r="AD67" s="216"/>
      <c r="AE67" s="28"/>
      <c r="AF67" s="28"/>
    </row>
    <row r="68" spans="1:32" s="118" customFormat="1" x14ac:dyDescent="0.2">
      <c r="A68" s="54"/>
      <c r="B68" s="260"/>
      <c r="C68" s="260"/>
      <c r="D68" s="261" t="s">
        <v>216</v>
      </c>
      <c r="E68" s="261"/>
      <c r="F68" s="261"/>
      <c r="G68" s="261"/>
      <c r="H68" s="261"/>
      <c r="I68" s="261"/>
      <c r="J68" s="261"/>
      <c r="K68" s="261"/>
      <c r="L68" s="39"/>
      <c r="M68" s="39"/>
      <c r="N68" s="39"/>
      <c r="O68" s="39"/>
      <c r="P68" s="39"/>
      <c r="Q68" s="39"/>
      <c r="R68" s="39"/>
      <c r="S68" s="49"/>
      <c r="T68" s="216"/>
      <c r="U68" s="218"/>
      <c r="V68" s="225">
        <v>37</v>
      </c>
      <c r="W68" s="225">
        <f t="shared" si="0"/>
        <v>0</v>
      </c>
      <c r="X68" s="225">
        <f t="shared" si="1"/>
        <v>0</v>
      </c>
      <c r="Y68" s="225">
        <f t="shared" si="2"/>
        <v>0</v>
      </c>
      <c r="Z68" s="216"/>
      <c r="AA68" s="216"/>
      <c r="AB68" s="232"/>
      <c r="AC68" s="213"/>
      <c r="AD68" s="216"/>
      <c r="AE68" s="28"/>
      <c r="AF68" s="28"/>
    </row>
    <row r="69" spans="1:32" ht="13.5" customHeight="1" thickBot="1" x14ac:dyDescent="0.25">
      <c r="A69" s="79"/>
      <c r="B69" s="185"/>
      <c r="C69" s="185"/>
      <c r="D69" s="236" t="s">
        <v>119</v>
      </c>
      <c r="E69" s="236"/>
      <c r="F69" s="236"/>
      <c r="G69" s="236"/>
      <c r="H69" s="235" t="s">
        <v>217</v>
      </c>
      <c r="I69" s="235"/>
      <c r="J69" s="235"/>
      <c r="K69" s="235"/>
      <c r="L69" s="55"/>
      <c r="M69" s="55"/>
      <c r="N69" s="55"/>
      <c r="O69" s="55"/>
      <c r="P69" s="55"/>
      <c r="Q69" s="55"/>
      <c r="R69" s="55"/>
      <c r="S69" s="179"/>
      <c r="U69" s="234"/>
      <c r="V69" s="225">
        <v>38</v>
      </c>
      <c r="W69" s="225">
        <f t="shared" si="0"/>
        <v>0</v>
      </c>
      <c r="X69" s="225">
        <f t="shared" si="1"/>
        <v>0</v>
      </c>
      <c r="Y69" s="225">
        <f t="shared" si="2"/>
        <v>0</v>
      </c>
      <c r="Z69" s="232"/>
      <c r="AA69" s="232"/>
      <c r="AB69" s="213"/>
      <c r="AC69" s="213"/>
      <c r="AD69" s="216"/>
      <c r="AE69" s="28"/>
    </row>
    <row r="70" spans="1:32" ht="12.75" thickTop="1" x14ac:dyDescent="0.2">
      <c r="H70" s="12"/>
      <c r="I70" s="34"/>
      <c r="U70" s="219"/>
      <c r="V70" s="225">
        <v>39</v>
      </c>
      <c r="W70" s="225">
        <f t="shared" si="0"/>
        <v>0</v>
      </c>
      <c r="X70" s="225">
        <f t="shared" si="1"/>
        <v>0</v>
      </c>
      <c r="Y70" s="225">
        <f t="shared" si="2"/>
        <v>0</v>
      </c>
      <c r="Z70" s="213"/>
      <c r="AA70" s="213"/>
      <c r="AB70" s="213"/>
      <c r="AC70" s="216"/>
      <c r="AD70" s="216"/>
      <c r="AE70" s="28"/>
    </row>
    <row r="71" spans="1:32" x14ac:dyDescent="0.2">
      <c r="H71" s="12"/>
      <c r="I71" s="34"/>
      <c r="U71" s="219"/>
      <c r="V71" s="225">
        <v>40</v>
      </c>
      <c r="W71" s="225">
        <f t="shared" si="0"/>
        <v>0</v>
      </c>
      <c r="X71" s="225">
        <f t="shared" si="1"/>
        <v>0</v>
      </c>
      <c r="Y71" s="225">
        <f t="shared" si="2"/>
        <v>0</v>
      </c>
      <c r="Z71" s="213"/>
      <c r="AA71" s="213"/>
      <c r="AB71" s="213"/>
      <c r="AC71" s="216"/>
    </row>
    <row r="72" spans="1:32" x14ac:dyDescent="0.2">
      <c r="H72" s="12"/>
      <c r="I72" s="34"/>
      <c r="U72" s="219"/>
      <c r="V72" s="225">
        <v>41</v>
      </c>
      <c r="W72" s="225">
        <f t="shared" si="0"/>
        <v>0</v>
      </c>
      <c r="X72" s="225">
        <f t="shared" si="1"/>
        <v>0</v>
      </c>
      <c r="Y72" s="225">
        <f t="shared" si="2"/>
        <v>0</v>
      </c>
      <c r="Z72" s="213"/>
      <c r="AA72" s="213"/>
      <c r="AB72" s="216"/>
      <c r="AC72" s="216"/>
    </row>
    <row r="73" spans="1:32" x14ac:dyDescent="0.2">
      <c r="H73" s="12"/>
      <c r="I73" s="34"/>
      <c r="U73" s="218"/>
      <c r="V73" s="225">
        <v>42</v>
      </c>
      <c r="W73" s="225">
        <f t="shared" si="0"/>
        <v>0</v>
      </c>
      <c r="X73" s="225">
        <f t="shared" si="1"/>
        <v>0</v>
      </c>
      <c r="Y73" s="225">
        <f t="shared" si="2"/>
        <v>0</v>
      </c>
      <c r="Z73" s="216"/>
      <c r="AA73" s="216"/>
      <c r="AB73" s="216"/>
      <c r="AC73" s="216"/>
    </row>
    <row r="74" spans="1:32" x14ac:dyDescent="0.2">
      <c r="H74" s="12"/>
      <c r="I74" s="34"/>
      <c r="U74" s="218"/>
      <c r="V74" s="225">
        <v>43</v>
      </c>
      <c r="W74" s="225">
        <f t="shared" si="0"/>
        <v>0</v>
      </c>
      <c r="X74" s="225">
        <f t="shared" si="1"/>
        <v>0</v>
      </c>
      <c r="Y74" s="225">
        <f t="shared" si="2"/>
        <v>0</v>
      </c>
      <c r="Z74" s="216"/>
      <c r="AA74" s="216"/>
      <c r="AB74" s="216"/>
      <c r="AC74" s="216"/>
    </row>
    <row r="75" spans="1:32" x14ac:dyDescent="0.2">
      <c r="H75" s="12"/>
      <c r="I75" s="34"/>
      <c r="U75" s="218"/>
      <c r="V75" s="225">
        <v>44</v>
      </c>
      <c r="W75" s="225">
        <f t="shared" si="0"/>
        <v>0</v>
      </c>
      <c r="X75" s="225">
        <f t="shared" si="1"/>
        <v>0</v>
      </c>
      <c r="Y75" s="225">
        <f t="shared" si="2"/>
        <v>0</v>
      </c>
      <c r="Z75" s="216"/>
      <c r="AA75" s="216"/>
      <c r="AB75" s="216"/>
      <c r="AC75" s="216"/>
    </row>
    <row r="76" spans="1:32" x14ac:dyDescent="0.2">
      <c r="U76" s="218"/>
      <c r="V76" s="225">
        <v>45</v>
      </c>
      <c r="W76" s="225">
        <f t="shared" si="0"/>
        <v>0</v>
      </c>
      <c r="X76" s="225">
        <f t="shared" si="1"/>
        <v>0</v>
      </c>
      <c r="Y76" s="225">
        <f t="shared" si="2"/>
        <v>0</v>
      </c>
      <c r="Z76" s="216"/>
      <c r="AA76" s="216"/>
      <c r="AB76" s="216"/>
    </row>
    <row r="77" spans="1:32" x14ac:dyDescent="0.2">
      <c r="U77" s="218"/>
      <c r="V77" s="225">
        <v>46</v>
      </c>
      <c r="W77" s="225">
        <f t="shared" si="0"/>
        <v>0</v>
      </c>
      <c r="X77" s="225">
        <f t="shared" si="1"/>
        <v>0</v>
      </c>
      <c r="Y77" s="225">
        <f t="shared" si="2"/>
        <v>0</v>
      </c>
      <c r="Z77" s="216"/>
      <c r="AA77" s="216"/>
      <c r="AB77" s="216"/>
    </row>
    <row r="78" spans="1:32" x14ac:dyDescent="0.2">
      <c r="H78" s="12"/>
      <c r="I78" s="12"/>
      <c r="U78" s="218"/>
      <c r="V78" s="225">
        <v>47</v>
      </c>
      <c r="W78" s="225">
        <f t="shared" si="0"/>
        <v>0</v>
      </c>
      <c r="X78" s="225">
        <f t="shared" si="1"/>
        <v>0</v>
      </c>
      <c r="Y78" s="225">
        <f t="shared" si="2"/>
        <v>0</v>
      </c>
      <c r="Z78" s="216"/>
      <c r="AA78" s="216"/>
    </row>
    <row r="79" spans="1:32" x14ac:dyDescent="0.2">
      <c r="V79" s="225">
        <v>48</v>
      </c>
      <c r="W79" s="225">
        <f t="shared" si="0"/>
        <v>0</v>
      </c>
      <c r="X79" s="225">
        <f t="shared" si="1"/>
        <v>0</v>
      </c>
      <c r="Y79" s="225">
        <f t="shared" si="2"/>
        <v>0</v>
      </c>
    </row>
    <row r="80" spans="1:32" x14ac:dyDescent="0.2">
      <c r="V80" s="225">
        <v>49</v>
      </c>
      <c r="W80" s="225">
        <f t="shared" si="0"/>
        <v>0</v>
      </c>
      <c r="X80" s="225">
        <f t="shared" si="1"/>
        <v>0</v>
      </c>
      <c r="Y80" s="225">
        <f t="shared" si="2"/>
        <v>0</v>
      </c>
    </row>
    <row r="81" spans="22:25" x14ac:dyDescent="0.2">
      <c r="V81" s="225">
        <v>50</v>
      </c>
      <c r="W81" s="225">
        <f t="shared" si="0"/>
        <v>0</v>
      </c>
      <c r="X81" s="225">
        <f t="shared" si="1"/>
        <v>0</v>
      </c>
      <c r="Y81" s="225">
        <f t="shared" si="2"/>
        <v>0</v>
      </c>
    </row>
    <row r="82" spans="22:25" x14ac:dyDescent="0.2">
      <c r="V82" s="213"/>
    </row>
    <row r="83" spans="22:25" x14ac:dyDescent="0.2">
      <c r="V83" s="213"/>
    </row>
    <row r="84" spans="22:25" x14ac:dyDescent="0.2">
      <c r="V84" s="213"/>
    </row>
    <row r="85" spans="22:25" x14ac:dyDescent="0.2">
      <c r="V85" s="213"/>
    </row>
    <row r="86" spans="22:25" x14ac:dyDescent="0.2">
      <c r="V86" s="213"/>
    </row>
    <row r="87" spans="22:25" x14ac:dyDescent="0.2">
      <c r="V87" s="213"/>
    </row>
    <row r="88" spans="22:25" x14ac:dyDescent="0.2">
      <c r="V88" s="213"/>
    </row>
    <row r="89" spans="22:25" x14ac:dyDescent="0.2">
      <c r="V89" s="213"/>
    </row>
    <row r="90" spans="22:25" x14ac:dyDescent="0.2">
      <c r="V90" s="213"/>
    </row>
    <row r="91" spans="22:25" x14ac:dyDescent="0.2">
      <c r="V91" s="213"/>
    </row>
    <row r="92" spans="22:25" x14ac:dyDescent="0.2">
      <c r="V92" s="213"/>
    </row>
    <row r="95" spans="22:25" x14ac:dyDescent="0.2">
      <c r="V95" s="231"/>
    </row>
    <row r="96" spans="22:25" x14ac:dyDescent="0.2">
      <c r="V96" s="231"/>
    </row>
    <row r="98" spans="1:32" x14ac:dyDescent="0.2">
      <c r="V98" s="216"/>
    </row>
    <row r="99" spans="1:32" x14ac:dyDescent="0.2">
      <c r="V99" s="232"/>
    </row>
    <row r="100" spans="1:32" x14ac:dyDescent="0.2">
      <c r="V100" s="213"/>
    </row>
    <row r="101" spans="1:32" x14ac:dyDescent="0.2">
      <c r="V101" s="213"/>
    </row>
    <row r="102" spans="1:32" x14ac:dyDescent="0.2">
      <c r="V102" s="213"/>
    </row>
    <row r="103" spans="1:32" x14ac:dyDescent="0.2">
      <c r="V103" s="216"/>
    </row>
    <row r="104" spans="1:32" x14ac:dyDescent="0.2">
      <c r="V104" s="216"/>
    </row>
    <row r="105" spans="1:32" x14ac:dyDescent="0.2">
      <c r="A105" s="159"/>
      <c r="B105" s="117"/>
      <c r="C105" s="117"/>
      <c r="D105" s="117"/>
      <c r="E105" s="117"/>
      <c r="F105" s="117"/>
      <c r="G105" s="117"/>
      <c r="J105" s="117"/>
      <c r="K105" s="117"/>
      <c r="L105" s="117"/>
      <c r="M105" s="117"/>
      <c r="N105" s="117"/>
      <c r="O105" s="117"/>
      <c r="P105" s="117"/>
      <c r="Q105" s="117"/>
      <c r="R105" s="117"/>
      <c r="S105" s="180"/>
      <c r="V105" s="216"/>
    </row>
    <row r="106" spans="1:32" x14ac:dyDescent="0.2">
      <c r="A106" s="159"/>
      <c r="B106" s="117"/>
      <c r="C106" s="117"/>
      <c r="D106" s="117"/>
      <c r="E106" s="117"/>
      <c r="F106" s="117"/>
      <c r="G106" s="117"/>
      <c r="J106" s="117"/>
      <c r="K106" s="117"/>
      <c r="L106" s="117"/>
      <c r="M106" s="117"/>
      <c r="N106" s="117"/>
      <c r="O106" s="117"/>
      <c r="P106" s="117"/>
      <c r="Q106" s="117"/>
      <c r="R106" s="117"/>
      <c r="S106" s="180"/>
      <c r="V106" s="216"/>
    </row>
    <row r="107" spans="1:32" s="117" customFormat="1" ht="17.25" customHeight="1" x14ac:dyDescent="0.2">
      <c r="A107" s="159"/>
      <c r="H107" s="160"/>
      <c r="I107" s="161"/>
      <c r="S107" s="180"/>
      <c r="T107" s="208"/>
      <c r="U107" s="208"/>
      <c r="V107" s="216"/>
      <c r="W107" s="200"/>
      <c r="X107" s="200"/>
      <c r="Y107" s="200"/>
      <c r="Z107" s="200"/>
      <c r="AA107" s="200"/>
      <c r="AB107" s="200"/>
      <c r="AC107" s="200"/>
      <c r="AD107" s="200"/>
      <c r="AE107" s="23"/>
      <c r="AF107" s="174"/>
    </row>
    <row r="108" spans="1:32" s="117" customFormat="1" ht="17.25" customHeight="1" x14ac:dyDescent="0.2">
      <c r="A108" s="158"/>
      <c r="H108" s="160"/>
      <c r="I108" s="161"/>
      <c r="S108" s="180"/>
      <c r="T108" s="208"/>
      <c r="U108" s="208"/>
      <c r="V108" s="216"/>
      <c r="W108" s="200"/>
      <c r="X108" s="200"/>
      <c r="Y108" s="200"/>
      <c r="Z108" s="200"/>
      <c r="AA108" s="200"/>
      <c r="AB108" s="200"/>
      <c r="AC108" s="200"/>
      <c r="AD108" s="200"/>
      <c r="AE108" s="23"/>
      <c r="AF108" s="174"/>
    </row>
    <row r="109" spans="1:32" s="117" customFormat="1" ht="17.25" customHeight="1" x14ac:dyDescent="0.2">
      <c r="A109" s="158"/>
      <c r="H109" s="160"/>
      <c r="I109" s="161"/>
      <c r="S109" s="180"/>
      <c r="T109" s="208"/>
      <c r="U109" s="208"/>
      <c r="V109" s="200"/>
      <c r="W109" s="200"/>
      <c r="X109" s="200"/>
      <c r="Y109" s="200"/>
      <c r="Z109" s="200"/>
      <c r="AA109" s="200"/>
      <c r="AB109" s="200"/>
      <c r="AC109" s="200"/>
      <c r="AD109" s="208"/>
      <c r="AE109" s="174"/>
      <c r="AF109" s="174"/>
    </row>
    <row r="110" spans="1:32" s="117" customFormat="1" ht="17.25" customHeight="1" x14ac:dyDescent="0.2">
      <c r="A110" s="158"/>
      <c r="B110" s="12"/>
      <c r="C110" s="12"/>
      <c r="D110" s="12"/>
      <c r="E110" s="12"/>
      <c r="F110" s="12"/>
      <c r="G110" s="12"/>
      <c r="H110" s="160"/>
      <c r="I110" s="161"/>
      <c r="J110" s="12"/>
      <c r="K110" s="12"/>
      <c r="L110" s="12"/>
      <c r="M110" s="12"/>
      <c r="N110" s="12"/>
      <c r="O110" s="12"/>
      <c r="P110" s="12"/>
      <c r="Q110" s="12"/>
      <c r="R110" s="12"/>
      <c r="S110" s="48"/>
      <c r="T110" s="208"/>
      <c r="U110" s="208"/>
      <c r="V110" s="200"/>
      <c r="W110" s="200"/>
      <c r="X110" s="200"/>
      <c r="Y110" s="200"/>
      <c r="Z110" s="200"/>
      <c r="AA110" s="200"/>
      <c r="AB110" s="200"/>
      <c r="AC110" s="200"/>
      <c r="AD110" s="208"/>
      <c r="AE110" s="174"/>
      <c r="AF110" s="174"/>
    </row>
    <row r="111" spans="1:32" s="117" customFormat="1" ht="17.25" customHeight="1" x14ac:dyDescent="0.2">
      <c r="A111" s="158"/>
      <c r="B111" s="12"/>
      <c r="C111" s="12"/>
      <c r="D111" s="12"/>
      <c r="E111" s="12"/>
      <c r="F111" s="12"/>
      <c r="G111" s="12"/>
      <c r="H111" s="160"/>
      <c r="I111" s="161"/>
      <c r="J111" s="12"/>
      <c r="K111" s="12"/>
      <c r="L111" s="12"/>
      <c r="M111" s="12"/>
      <c r="N111" s="12"/>
      <c r="O111" s="12"/>
      <c r="P111" s="12"/>
      <c r="Q111" s="12"/>
      <c r="R111" s="12"/>
      <c r="S111" s="48"/>
      <c r="T111" s="208"/>
      <c r="U111" s="208"/>
      <c r="V111" s="200"/>
      <c r="W111" s="200"/>
      <c r="X111" s="200"/>
      <c r="Y111" s="200"/>
      <c r="Z111" s="200"/>
      <c r="AA111" s="200"/>
      <c r="AB111" s="200"/>
      <c r="AC111" s="200"/>
      <c r="AD111" s="208"/>
      <c r="AE111" s="174"/>
      <c r="AF111" s="174"/>
    </row>
    <row r="112" spans="1:32" ht="17.25" customHeight="1" x14ac:dyDescent="0.2">
      <c r="AD112" s="208"/>
      <c r="AE112" s="174"/>
    </row>
    <row r="113" spans="23:31" ht="17.25" customHeight="1" x14ac:dyDescent="0.2">
      <c r="AD113" s="208"/>
      <c r="AE113" s="174"/>
    </row>
    <row r="114" spans="23:31" ht="17.25" customHeight="1" x14ac:dyDescent="0.2">
      <c r="AC114" s="208"/>
    </row>
    <row r="115" spans="23:31" ht="15" customHeight="1" x14ac:dyDescent="0.2">
      <c r="AC115" s="208"/>
    </row>
    <row r="116" spans="23:31" ht="15" customHeight="1" x14ac:dyDescent="0.2">
      <c r="AB116" s="208"/>
      <c r="AC116" s="208"/>
    </row>
    <row r="117" spans="23:31" ht="15" customHeight="1" x14ac:dyDescent="0.2">
      <c r="W117" s="208"/>
      <c r="X117" s="208"/>
      <c r="Y117" s="208"/>
      <c r="Z117" s="208"/>
      <c r="AA117" s="208"/>
      <c r="AB117" s="208"/>
      <c r="AC117" s="208"/>
    </row>
    <row r="118" spans="23:31" ht="15" customHeight="1" x14ac:dyDescent="0.2">
      <c r="W118" s="208"/>
      <c r="X118" s="208"/>
      <c r="Y118" s="208"/>
      <c r="Z118" s="208"/>
      <c r="AA118" s="208"/>
      <c r="AB118" s="208"/>
      <c r="AC118" s="208"/>
    </row>
    <row r="119" spans="23:31" ht="15" customHeight="1" x14ac:dyDescent="0.2">
      <c r="W119" s="208"/>
      <c r="X119" s="208"/>
      <c r="Y119" s="208"/>
      <c r="Z119" s="208"/>
      <c r="AA119" s="208"/>
      <c r="AB119" s="208"/>
    </row>
    <row r="120" spans="23:31" ht="15" customHeight="1" x14ac:dyDescent="0.2">
      <c r="W120" s="208"/>
      <c r="X120" s="208"/>
      <c r="Y120" s="208"/>
      <c r="Z120" s="208"/>
      <c r="AA120" s="208"/>
      <c r="AB120" s="208"/>
    </row>
    <row r="121" spans="23:31" ht="15" customHeight="1" x14ac:dyDescent="0.2">
      <c r="W121" s="208"/>
      <c r="X121" s="208"/>
      <c r="Y121" s="208"/>
      <c r="Z121" s="208"/>
      <c r="AA121" s="208"/>
    </row>
    <row r="122" spans="23:31" ht="15" customHeight="1" x14ac:dyDescent="0.2"/>
    <row r="123" spans="23:31" ht="15" customHeight="1" x14ac:dyDescent="0.2"/>
    <row r="124" spans="23:31" ht="15" customHeight="1" x14ac:dyDescent="0.2"/>
    <row r="125" spans="23:31" ht="15" customHeight="1" x14ac:dyDescent="0.2"/>
    <row r="126" spans="23:31" ht="15" customHeight="1" x14ac:dyDescent="0.2"/>
    <row r="127" spans="23:31" ht="15" customHeight="1" x14ac:dyDescent="0.2"/>
    <row r="128" spans="23:31" ht="15" customHeight="1" x14ac:dyDescent="0.2"/>
    <row r="129" ht="15" customHeight="1" x14ac:dyDescent="0.2"/>
    <row r="130" ht="15" customHeight="1" x14ac:dyDescent="0.2"/>
    <row r="131" ht="15" customHeight="1" x14ac:dyDescent="0.2"/>
    <row r="132" ht="15" customHeight="1" x14ac:dyDescent="0.2"/>
    <row r="147" spans="22:22" x14ac:dyDescent="0.2">
      <c r="V147" s="208"/>
    </row>
    <row r="148" spans="22:22" x14ac:dyDescent="0.2">
      <c r="V148" s="208"/>
    </row>
    <row r="149" spans="22:22" x14ac:dyDescent="0.2">
      <c r="V149" s="208"/>
    </row>
    <row r="150" spans="22:22" x14ac:dyDescent="0.2">
      <c r="V150" s="208"/>
    </row>
    <row r="151" spans="22:22" x14ac:dyDescent="0.2">
      <c r="V151" s="208"/>
    </row>
  </sheetData>
  <sheetProtection algorithmName="SHA-512" hashValue="9MJjcxpmtMhtLpxATsaD9k1JVhUjtQkarcPcfZldnIk9cZrSnyZKHDPp5Kbd8gehHyC1lOZwFU6hku1Eyc+xXQ==" saltValue="gfNxvJ3aKRyavyrdd1xLNQ==" spinCount="100000" sheet="1" objects="1" scenarios="1" selectLockedCells="1"/>
  <mergeCells count="62">
    <mergeCell ref="L34:N34"/>
    <mergeCell ref="I53:J53"/>
    <mergeCell ref="O50:Q50"/>
    <mergeCell ref="N56:O56"/>
    <mergeCell ref="F53:G53"/>
    <mergeCell ref="K53:N53"/>
    <mergeCell ref="C36:D36"/>
    <mergeCell ref="O39:P39"/>
    <mergeCell ref="O42:P42"/>
    <mergeCell ref="O44:P44"/>
    <mergeCell ref="C48:D48"/>
    <mergeCell ref="C46:D46"/>
    <mergeCell ref="C42:D42"/>
    <mergeCell ref="O48:P48"/>
    <mergeCell ref="O46:P46"/>
    <mergeCell ref="E39:J40"/>
    <mergeCell ref="E36:J37"/>
    <mergeCell ref="O36:P36"/>
    <mergeCell ref="B67:C68"/>
    <mergeCell ref="D68:K68"/>
    <mergeCell ref="J57:O57"/>
    <mergeCell ref="B62:C63"/>
    <mergeCell ref="D63:R63"/>
    <mergeCell ref="D67:G67"/>
    <mergeCell ref="H67:K67"/>
    <mergeCell ref="E65:L65"/>
    <mergeCell ref="C65:D65"/>
    <mergeCell ref="O65:Q65"/>
    <mergeCell ref="J60:M60"/>
    <mergeCell ref="N60:O60"/>
    <mergeCell ref="D62:M62"/>
    <mergeCell ref="J59:O59"/>
    <mergeCell ref="G33:H33"/>
    <mergeCell ref="O21:P21"/>
    <mergeCell ref="C23:D23"/>
    <mergeCell ref="O29:P29"/>
    <mergeCell ref="C20:D20"/>
    <mergeCell ref="C27:D27"/>
    <mergeCell ref="L30:N30"/>
    <mergeCell ref="L32:N32"/>
    <mergeCell ref="F9:J9"/>
    <mergeCell ref="G27:H27"/>
    <mergeCell ref="A6:S7"/>
    <mergeCell ref="O31:P31"/>
    <mergeCell ref="O18:P18"/>
    <mergeCell ref="G31:H31"/>
    <mergeCell ref="H69:K69"/>
    <mergeCell ref="D69:G69"/>
    <mergeCell ref="O23:P23"/>
    <mergeCell ref="K4:L4"/>
    <mergeCell ref="L1:M1"/>
    <mergeCell ref="G1:K1"/>
    <mergeCell ref="A2:S3"/>
    <mergeCell ref="A5:S5"/>
    <mergeCell ref="C17:D17"/>
    <mergeCell ref="G10:Q10"/>
    <mergeCell ref="O16:P16"/>
    <mergeCell ref="C13:Q14"/>
    <mergeCell ref="G29:H29"/>
    <mergeCell ref="A4:J4"/>
    <mergeCell ref="O25:P25"/>
    <mergeCell ref="O33:P33"/>
  </mergeCells>
  <phoneticPr fontId="0" type="noConversion"/>
  <conditionalFormatting sqref="B67:C68">
    <cfRule type="cellIs" dxfId="4" priority="2" operator="equal">
      <formula>#REF!</formula>
    </cfRule>
  </conditionalFormatting>
  <conditionalFormatting sqref="O50:Q50">
    <cfRule type="cellIs" dxfId="3" priority="16" operator="equal">
      <formula>$H$50</formula>
    </cfRule>
    <cfRule type="cellIs" dxfId="2" priority="17" operator="equal">
      <formula>$H$50</formula>
    </cfRule>
    <cfRule type="cellIs" dxfId="1" priority="18" operator="equal">
      <formula>#REF!</formula>
    </cfRule>
  </conditionalFormatting>
  <conditionalFormatting sqref="L30:N30 L32:N32 L34:N34">
    <cfRule type="cellIs" dxfId="0" priority="1" operator="equal">
      <formula>$AC$1</formula>
    </cfRule>
  </conditionalFormatting>
  <dataValidations xWindow="157" yWindow="585" count="6">
    <dataValidation type="list" allowBlank="1" showInputMessage="1" showErrorMessage="1" sqref="L1">
      <formula1>$T$1:$T$4</formula1>
    </dataValidation>
    <dataValidation type="list" allowBlank="1" showInputMessage="1" showErrorMessage="1" sqref="M29">
      <formula1>$W$31:$W$81</formula1>
    </dataValidation>
    <dataValidation type="list" allowBlank="1" showInputMessage="1" showErrorMessage="1" sqref="M31">
      <formula1>$X$31:$X$81</formula1>
    </dataValidation>
    <dataValidation type="list" allowBlank="1" showInputMessage="1" showErrorMessage="1" sqref="M33">
      <formula1>$Y$31:$Y$81</formula1>
    </dataValidation>
    <dataValidation type="list" allowBlank="1" showInputMessage="1" showErrorMessage="1" sqref="G29:H29 G33:H33 G31:H31">
      <formula1>$AA$29:$AA$31</formula1>
    </dataValidation>
    <dataValidation type="list" allowBlank="1" showInputMessage="1" showErrorMessage="1" sqref="M21 M50 M48 M36 M39 M44 M42 M46 M25 M18 M23">
      <formula1>$V$31:$V$81</formula1>
    </dataValidation>
  </dataValidations>
  <hyperlinks>
    <hyperlink ref="D67" r:id="rId1"/>
    <hyperlink ref="H69:K69" r:id="rId2" display="www.omd.pt/congresso/2019"/>
  </hyperlinks>
  <printOptions horizontalCentered="1" verticalCentered="1"/>
  <pageMargins left="0.19685039370078741" right="0.19685039370078741" top="0" bottom="0.19685039370078741" header="0" footer="0"/>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0"/>
  <sheetViews>
    <sheetView showGridLines="0" defaultGridColor="0" colorId="22" zoomScaleNormal="100" workbookViewId="0">
      <selection activeCell="K11" sqref="K11"/>
    </sheetView>
  </sheetViews>
  <sheetFormatPr defaultColWidth="9.140625" defaultRowHeight="11.25" customHeight="1" x14ac:dyDescent="0.2"/>
  <cols>
    <col min="1" max="1" width="9.85546875" style="1" bestFit="1" customWidth="1"/>
    <col min="2" max="2" width="1.42578125" style="1" customWidth="1"/>
    <col min="3" max="3" width="18.7109375" style="1" bestFit="1" customWidth="1"/>
    <col min="4" max="4" width="3.140625" style="1" customWidth="1"/>
    <col min="5" max="5" width="8.7109375" style="1" bestFit="1" customWidth="1"/>
    <col min="6" max="6" width="2.5703125" style="1" customWidth="1"/>
    <col min="7" max="7" width="19.7109375" style="1" bestFit="1" customWidth="1"/>
    <col min="8" max="8" width="1.42578125" style="1" customWidth="1"/>
    <col min="9" max="9" width="34.28515625" style="1" bestFit="1" customWidth="1"/>
    <col min="10" max="10" width="3.7109375" style="1" customWidth="1"/>
    <col min="11" max="11" width="34.7109375" style="1" bestFit="1" customWidth="1"/>
    <col min="12" max="12" width="9.28515625" style="1" customWidth="1"/>
    <col min="13" max="13" width="23.5703125" style="1" customWidth="1"/>
    <col min="14" max="16384" width="9.140625" style="1"/>
  </cols>
  <sheetData>
    <row r="1" spans="1:15" ht="12" customHeight="1" x14ac:dyDescent="0.2">
      <c r="A1" s="186" t="str">
        <f>Audiovisuais!$L$1</f>
        <v>Português</v>
      </c>
      <c r="C1" s="82" t="str">
        <f>IF($A$1="Português",C2,(IF($A$1="English",C3,(IF($A$1="Español",C4,(IF($A$1="Français",C5,)))))))</f>
        <v>Leitor de DVD</v>
      </c>
      <c r="E1" s="82" t="str">
        <f>IF($A$1="Português",E2,(IF($A$1="English",E3,(IF($A$1="Español",E4,(IF($A$1="Français",E5,)))))))</f>
        <v>PACOTE 1</v>
      </c>
      <c r="G1" s="82" t="str">
        <f>IF($A$1="Português",G2,(IF($A$1="English",G3,(IF($A$1="Español",G4,(IF($A$1="Français",G5,)))))))</f>
        <v>Prazo de Inscrição:</v>
      </c>
      <c r="I1" s="82" t="str">
        <f>IF($A$1="Português",I2,(IF($A$1="English",I3,(IF($A$1="Español",I4,(IF($A$1="Français",I5,)))))))</f>
        <v>Projector de vídeo 3000 Alsilumens</v>
      </c>
      <c r="K1" s="82" t="str">
        <f>IF($A$1="Português",K2,(IF($A$1="English",K3,(IF($A$1="Español",K4,(IF($A$1="Français",K5,)))))))</f>
        <v>Pagamento inicial com a entrega da Requisição:</v>
      </c>
    </row>
    <row r="2" spans="1:15" ht="12" customHeight="1" x14ac:dyDescent="0.2">
      <c r="C2" s="5" t="s">
        <v>98</v>
      </c>
      <c r="E2" s="170" t="s">
        <v>170</v>
      </c>
      <c r="G2" s="84" t="s">
        <v>146</v>
      </c>
      <c r="I2" s="121" t="s">
        <v>75</v>
      </c>
      <c r="K2" s="104" t="s">
        <v>212</v>
      </c>
    </row>
    <row r="3" spans="1:15" ht="12" customHeight="1" x14ac:dyDescent="0.2">
      <c r="A3" s="82" t="str">
        <f>IF($A$1="Português",A4,(IF($A$1="English",A5,(IF($A$1="Español",A6,(IF($A$1="Français",A7,)))))))</f>
        <v>ENVIAR PARA:</v>
      </c>
      <c r="C3" s="5" t="s">
        <v>52</v>
      </c>
      <c r="E3" s="170" t="s">
        <v>171</v>
      </c>
      <c r="G3" s="85" t="s">
        <v>147</v>
      </c>
      <c r="H3" s="86"/>
      <c r="I3" s="1" t="s">
        <v>126</v>
      </c>
      <c r="K3" s="104" t="s">
        <v>213</v>
      </c>
      <c r="N3" s="121"/>
      <c r="O3" s="121"/>
    </row>
    <row r="4" spans="1:15" ht="12" customHeight="1" x14ac:dyDescent="0.2">
      <c r="A4" s="76" t="s">
        <v>105</v>
      </c>
      <c r="C4" s="1" t="s">
        <v>53</v>
      </c>
      <c r="E4" s="170" t="s">
        <v>172</v>
      </c>
      <c r="G4" s="85" t="s">
        <v>148</v>
      </c>
      <c r="H4" s="87"/>
      <c r="I4" s="1" t="s">
        <v>57</v>
      </c>
      <c r="K4" s="104" t="s">
        <v>214</v>
      </c>
    </row>
    <row r="5" spans="1:15" ht="12" customHeight="1" x14ac:dyDescent="0.2">
      <c r="A5" s="48" t="s">
        <v>120</v>
      </c>
      <c r="C5" s="1" t="s">
        <v>140</v>
      </c>
      <c r="E5" s="170" t="s">
        <v>171</v>
      </c>
      <c r="G5" s="85" t="s">
        <v>149</v>
      </c>
      <c r="I5" s="1" t="s">
        <v>125</v>
      </c>
      <c r="K5" s="104" t="s">
        <v>215</v>
      </c>
    </row>
    <row r="6" spans="1:15" ht="12" customHeight="1" x14ac:dyDescent="0.2">
      <c r="A6" s="48" t="s">
        <v>106</v>
      </c>
      <c r="C6" s="82" t="str">
        <f>IF($A$1="Português",C7,(IF($A$1="English",C8,(IF($A$1="Español",C9,(IF($A$1="Français",C10,)))))))</f>
        <v>Leitor de Bluray</v>
      </c>
      <c r="E6" s="82" t="str">
        <f>IF($A$1="Português",E7,(IF($A$1="English",E8,(IF($A$1="Español",E9,(IF($A$1="Français",E10,)))))))</f>
        <v>PACOTE 2</v>
      </c>
      <c r="G6" s="82" t="str">
        <f>IF($A$1="Português",G7,(IF($A$1="English",G8,(IF($A$1="Español",G9,(IF($A$1="Français",G10,)))))))</f>
        <v>Nº Contribuinte:</v>
      </c>
      <c r="I6" s="82" t="str">
        <f>IF($A$1="Português",I7,(IF($A$1="English",I8,(IF($A$1="Español",I9,(IF($A$1="Français",I10,)))))))</f>
        <v>Écran (2.40m X 1.80m)</v>
      </c>
    </row>
    <row r="7" spans="1:15" ht="12" customHeight="1" x14ac:dyDescent="0.2">
      <c r="A7" s="81" t="s">
        <v>122</v>
      </c>
      <c r="C7" s="5" t="s">
        <v>54</v>
      </c>
      <c r="E7" s="170" t="s">
        <v>173</v>
      </c>
      <c r="G7" s="4" t="s">
        <v>0</v>
      </c>
      <c r="I7" s="121" t="s">
        <v>60</v>
      </c>
      <c r="N7" s="121"/>
      <c r="O7" s="121"/>
    </row>
    <row r="8" spans="1:15" ht="11.25" customHeight="1" x14ac:dyDescent="0.2">
      <c r="A8" s="82" t="str">
        <f>IF($A$1="Português",A9,(IF($A$1="English",A10,(IF($A$1="Español",A11,(IF($A$1="Français",A12,)))))))</f>
        <v>Assinatura:</v>
      </c>
      <c r="C8" s="1" t="s">
        <v>55</v>
      </c>
      <c r="E8" s="170" t="s">
        <v>174</v>
      </c>
      <c r="G8" s="48" t="s">
        <v>144</v>
      </c>
      <c r="I8" s="1" t="s">
        <v>58</v>
      </c>
    </row>
    <row r="9" spans="1:15" ht="11.25" customHeight="1" x14ac:dyDescent="0.2">
      <c r="A9" s="7" t="s">
        <v>5</v>
      </c>
      <c r="C9" s="5" t="s">
        <v>56</v>
      </c>
      <c r="E9" s="170" t="s">
        <v>175</v>
      </c>
      <c r="G9" s="7" t="s">
        <v>36</v>
      </c>
      <c r="I9" s="1" t="s">
        <v>59</v>
      </c>
    </row>
    <row r="10" spans="1:15" ht="11.25" customHeight="1" x14ac:dyDescent="0.2">
      <c r="A10" s="7" t="s">
        <v>37</v>
      </c>
      <c r="C10" s="5" t="s">
        <v>136</v>
      </c>
      <c r="E10" s="170" t="s">
        <v>174</v>
      </c>
      <c r="G10" s="23" t="s">
        <v>130</v>
      </c>
      <c r="I10" s="1" t="s">
        <v>58</v>
      </c>
    </row>
    <row r="11" spans="1:15" ht="11.25" customHeight="1" x14ac:dyDescent="0.2">
      <c r="A11" s="7" t="s">
        <v>38</v>
      </c>
      <c r="C11" s="82" t="str">
        <f>IF($A$1="Português",C12,(IF($A$1="English",C13,(IF($A$1="Español",C14,(IF($A$1="Français",C15,)))))))</f>
        <v>PROJECÇÃO DE VÍDEO</v>
      </c>
      <c r="E11" s="82" t="str">
        <f>IF($A$1="Português",E12,(IF($A$1="English",E13,(IF($A$1="Español",E14,(IF($A$1="Français",E15,)))))))</f>
        <v>Horário:</v>
      </c>
      <c r="G11" s="82" t="str">
        <f>IF($A$1="Português",G12,(IF($A$1="English",G13,(IF($A$1="Español",G14,(IF($A$1="Français",G15,)))))))</f>
        <v>(6) AUDIOVISUAIS</v>
      </c>
      <c r="I11" s="82" t="str">
        <f>IF($A$1="Português",I12,(IF($A$1="English",I13,(IF($A$1="Español",I14,(IF($A$1="Français",I15,)))))))</f>
        <v>Projector de vídeo 7000 Alsilumens</v>
      </c>
    </row>
    <row r="12" spans="1:15" ht="11.25" customHeight="1" x14ac:dyDescent="0.2">
      <c r="A12" s="7" t="s">
        <v>37</v>
      </c>
      <c r="C12" s="1" t="s">
        <v>76</v>
      </c>
      <c r="E12" s="1" t="s">
        <v>13</v>
      </c>
      <c r="G12" s="1" t="s">
        <v>223</v>
      </c>
      <c r="I12" s="121" t="s">
        <v>22</v>
      </c>
    </row>
    <row r="13" spans="1:15" ht="11.25" customHeight="1" x14ac:dyDescent="0.2">
      <c r="A13" s="82" t="str">
        <f>IF($A$1="Português",A14,(IF($A$1="English",A15,(IF($A$1="Español",A16,(IF($A$1="Français",A17,)))))))</f>
        <v>ACESSÓRIOS</v>
      </c>
      <c r="C13" s="1" t="s">
        <v>78</v>
      </c>
      <c r="E13" s="1" t="s">
        <v>73</v>
      </c>
      <c r="G13" s="1" t="s">
        <v>224</v>
      </c>
      <c r="I13" s="1" t="s">
        <v>64</v>
      </c>
    </row>
    <row r="14" spans="1:15" ht="11.25" customHeight="1" x14ac:dyDescent="0.2">
      <c r="A14" s="170" t="s">
        <v>191</v>
      </c>
      <c r="C14" s="1" t="s">
        <v>77</v>
      </c>
      <c r="E14" s="1" t="s">
        <v>74</v>
      </c>
      <c r="G14" s="1" t="s">
        <v>225</v>
      </c>
      <c r="I14" s="1" t="s">
        <v>65</v>
      </c>
    </row>
    <row r="15" spans="1:15" ht="11.25" customHeight="1" x14ac:dyDescent="0.2">
      <c r="A15" s="170" t="s">
        <v>192</v>
      </c>
      <c r="C15" s="1" t="s">
        <v>78</v>
      </c>
      <c r="E15" s="1" t="s">
        <v>133</v>
      </c>
      <c r="G15" s="1" t="s">
        <v>226</v>
      </c>
      <c r="I15" s="1" t="s">
        <v>127</v>
      </c>
    </row>
    <row r="16" spans="1:15" ht="11.25" customHeight="1" x14ac:dyDescent="0.2">
      <c r="A16" s="170" t="s">
        <v>193</v>
      </c>
      <c r="C16" s="82" t="str">
        <f>IF($A$1="Português",C17,(IF($A$1="English",C18,(IF($A$1="Español",C19,(IF($A$1="Français",C20,)))))))</f>
        <v>SONORIZAÇÃO</v>
      </c>
      <c r="E16" s="82" t="str">
        <f>IF($A$1="Português",E17,(IF($A$1="English",E18,(IF($A$1="Español",E19,(IF($A$1="Français",E20,)))))))</f>
        <v>MONITORES</v>
      </c>
      <c r="G16" s="82" t="str">
        <f>IF($A$1="Português",G17,(IF($A$1="English",G18,(IF($A$1="Español",G19,(IF($A$1="Français",G20,)))))))</f>
        <v>ASSISTÊNCIA TÉCNICA</v>
      </c>
      <c r="I16" s="82" t="str">
        <f>IF($A$1="Português",I17,(IF($A$1="English",I18,(IF($A$1="Español",I19,(IF($A$1="Français",I20,)))))))</f>
        <v>Écran (3.00m X 2.30m)</v>
      </c>
    </row>
    <row r="17" spans="1:15" ht="11.25" customHeight="1" x14ac:dyDescent="0.2">
      <c r="A17" s="170" t="s">
        <v>194</v>
      </c>
      <c r="C17" s="5" t="s">
        <v>81</v>
      </c>
      <c r="E17" s="170" t="s">
        <v>180</v>
      </c>
      <c r="G17" s="1" t="s">
        <v>25</v>
      </c>
      <c r="I17" s="121" t="s">
        <v>63</v>
      </c>
    </row>
    <row r="18" spans="1:15" ht="11.25" customHeight="1" x14ac:dyDescent="0.2">
      <c r="A18" s="82" t="str">
        <f>IF($A$1="Português",A19,(IF($A$1="English",A20,(IF($A$1="Español",A21,(IF($A$1="Français",A22,)))))))</f>
        <v>SOM BASE</v>
      </c>
      <c r="C18" s="5" t="s">
        <v>68</v>
      </c>
      <c r="E18" s="170" t="s">
        <v>181</v>
      </c>
      <c r="G18" s="101" t="s">
        <v>69</v>
      </c>
      <c r="I18" s="1" t="s">
        <v>66</v>
      </c>
    </row>
    <row r="19" spans="1:15" ht="11.25" customHeight="1" x14ac:dyDescent="0.2">
      <c r="A19" s="170" t="s">
        <v>183</v>
      </c>
      <c r="C19" s="5" t="s">
        <v>82</v>
      </c>
      <c r="E19" s="170" t="s">
        <v>180</v>
      </c>
      <c r="G19" s="101" t="s">
        <v>70</v>
      </c>
      <c r="I19" s="1" t="s">
        <v>67</v>
      </c>
    </row>
    <row r="20" spans="1:15" ht="11.25" customHeight="1" x14ac:dyDescent="0.2">
      <c r="A20" s="170" t="s">
        <v>184</v>
      </c>
      <c r="C20" s="5" t="s">
        <v>68</v>
      </c>
      <c r="E20" s="170" t="s">
        <v>182</v>
      </c>
      <c r="G20" s="101" t="s">
        <v>131</v>
      </c>
      <c r="I20" s="1" t="s">
        <v>66</v>
      </c>
    </row>
    <row r="21" spans="1:15" ht="11.25" customHeight="1" x14ac:dyDescent="0.2">
      <c r="A21" s="170" t="s">
        <v>185</v>
      </c>
      <c r="C21" s="82" t="str">
        <f>IF($A$1="Português",C22,(IF($A$1="English",C23,(IF($A$1="Español",C24,(IF($A$1="Français",C25,)))))))</f>
        <v>Tipo de suporte</v>
      </c>
      <c r="E21" s="82" t="str">
        <f>IF($A$1="Português",E22,(IF($A$1="English",E23,(IF($A$1="Español",E24,(IF($A$1="Français",E25,)))))))</f>
        <v>Data:</v>
      </c>
      <c r="G21" s="82" t="str">
        <f>IF($A$1="Português",G22,(IF($A$1="English",G23,(IF($A$1="Español",G24,(IF($A$1="Français",G25,)))))))</f>
        <v>Campos Obrigatórios</v>
      </c>
      <c r="I21" s="82" t="str">
        <f>IF($A$1="Português",I22,(IF($A$1="English",I23,(IF($A$1="Español",I24,(IF($A$1="Français",I25,)))))))</f>
        <v>Microfone com fio (Mesa, Tripé ou Púlpito)</v>
      </c>
    </row>
    <row r="22" spans="1:15" ht="11.25" customHeight="1" x14ac:dyDescent="0.2">
      <c r="A22" s="170" t="s">
        <v>186</v>
      </c>
      <c r="C22" s="1" t="s">
        <v>29</v>
      </c>
      <c r="E22" s="6" t="s">
        <v>6</v>
      </c>
      <c r="G22" s="1" t="s">
        <v>33</v>
      </c>
      <c r="I22" s="122" t="s">
        <v>89</v>
      </c>
    </row>
    <row r="23" spans="1:15" ht="11.25" customHeight="1" x14ac:dyDescent="0.2">
      <c r="A23" s="82" t="str">
        <f>IF($A$1="Português",A24,(IF($A$1="English",A25,(IF($A$1="Español",A26,(IF($A$1="Français",A27,)))))))</f>
        <v>Quant.</v>
      </c>
      <c r="C23" s="1" t="s">
        <v>46</v>
      </c>
      <c r="E23" s="6" t="s">
        <v>39</v>
      </c>
      <c r="G23" s="1" t="s">
        <v>34</v>
      </c>
      <c r="I23" s="5" t="s">
        <v>91</v>
      </c>
    </row>
    <row r="24" spans="1:15" ht="11.25" customHeight="1" x14ac:dyDescent="0.2">
      <c r="A24" s="6" t="s">
        <v>41</v>
      </c>
      <c r="C24" s="1" t="s">
        <v>47</v>
      </c>
      <c r="E24" s="6" t="s">
        <v>40</v>
      </c>
      <c r="G24" s="1" t="s">
        <v>35</v>
      </c>
      <c r="I24" s="5" t="s">
        <v>92</v>
      </c>
    </row>
    <row r="25" spans="1:15" ht="11.25" customHeight="1" x14ac:dyDescent="0.2">
      <c r="A25" s="6" t="s">
        <v>42</v>
      </c>
      <c r="C25" s="1" t="s">
        <v>137</v>
      </c>
      <c r="E25" s="6" t="s">
        <v>39</v>
      </c>
      <c r="G25" s="104" t="s">
        <v>157</v>
      </c>
      <c r="I25" s="5" t="s">
        <v>128</v>
      </c>
    </row>
    <row r="26" spans="1:15" ht="11.25" customHeight="1" x14ac:dyDescent="0.2">
      <c r="A26" s="6" t="s">
        <v>43</v>
      </c>
      <c r="C26" s="82" t="str">
        <f>IF($A$1="Português",C27,(IF($A$1="English",C28,(IF($A$1="Español",C29,(IF($A$1="Français",C30,)))))))</f>
        <v>MICROFONES</v>
      </c>
      <c r="E26" s="82" t="str">
        <f>IF($A$1="Português",E27,(IF($A$1="English",E28,(IF($A$1="Español",E27,(IF($A$1="Français",E28,)))))))</f>
        <v>unid.</v>
      </c>
      <c r="G26" s="82" t="str">
        <f>IF($A$1="Português",G27,(IF($A$1="English",G28,(IF($A$1="Español",G29,(IF($A$1="Français",G30,)))))))</f>
        <v>Sujeito a Orçamento</v>
      </c>
      <c r="I26" s="82" t="str">
        <f>IF($A$1="Português",I27,(IF($A$1="English",I28,(IF($A$1="Español",I29,(IF($A$1="Français",I30,)))))))</f>
        <v>Microfone sem fio (Tripé ou Lapela)</v>
      </c>
    </row>
    <row r="27" spans="1:15" ht="11.25" customHeight="1" x14ac:dyDescent="0.2">
      <c r="A27" s="123" t="s">
        <v>123</v>
      </c>
      <c r="C27" s="170" t="s">
        <v>187</v>
      </c>
      <c r="E27" s="9" t="s">
        <v>1</v>
      </c>
      <c r="G27" s="71" t="s">
        <v>102</v>
      </c>
      <c r="I27" s="122" t="s">
        <v>90</v>
      </c>
    </row>
    <row r="28" spans="1:15" ht="11.25" customHeight="1" x14ac:dyDescent="0.2">
      <c r="A28" s="82" t="str">
        <f>IF($A$1="Português",A29,(IF($A$1="English",A30,(IF($A$1="Español",A31,(IF($A$1="Français",A32,)))))))</f>
        <v>Cabo VGA</v>
      </c>
      <c r="C28" s="170" t="s">
        <v>188</v>
      </c>
      <c r="E28" s="8" t="s">
        <v>44</v>
      </c>
      <c r="G28" s="71" t="s">
        <v>103</v>
      </c>
      <c r="I28" s="8" t="s">
        <v>94</v>
      </c>
    </row>
    <row r="29" spans="1:15" ht="11.25" customHeight="1" x14ac:dyDescent="0.2">
      <c r="A29" s="5" t="s">
        <v>23</v>
      </c>
      <c r="C29" s="170" t="s">
        <v>189</v>
      </c>
      <c r="E29" s="82" t="str">
        <f>IF($A$1="Português",E30,(IF($A$1="English",E31,(IF($A$1="Español",E30,(IF($A$1="Français",E32,)))))))</f>
        <v>Valor</v>
      </c>
      <c r="G29" s="71" t="s">
        <v>104</v>
      </c>
      <c r="I29" s="1" t="s">
        <v>93</v>
      </c>
    </row>
    <row r="30" spans="1:15" ht="11.25" customHeight="1" x14ac:dyDescent="0.2">
      <c r="A30" s="1" t="s">
        <v>61</v>
      </c>
      <c r="C30" s="170" t="s">
        <v>190</v>
      </c>
      <c r="E30" s="10" t="s">
        <v>12</v>
      </c>
      <c r="G30" s="1" t="s">
        <v>132</v>
      </c>
      <c r="I30" s="1" t="s">
        <v>129</v>
      </c>
      <c r="L30" s="124"/>
    </row>
    <row r="31" spans="1:15" ht="11.25" customHeight="1" x14ac:dyDescent="0.2">
      <c r="A31" s="1" t="s">
        <v>62</v>
      </c>
      <c r="C31" s="82" t="str">
        <f>IF($A$1="Português",C32,(IF($A$1="English",C33,(IF($A$1="Español",C34,(IF($A$1="Français",C35,)))))))</f>
        <v>Leitor de CD Simples</v>
      </c>
      <c r="E31" s="10" t="s">
        <v>45</v>
      </c>
      <c r="G31" s="82" t="str">
        <f>IF($A$1="Português",G32,(IF($A$1="English",G33,(IF($A$1="Español",G34,(IF($A$1="Français",G35,)))))))</f>
        <v>Restante pagamento até:</v>
      </c>
      <c r="I31" s="82" t="str">
        <f>IF($A$1="Português",I32,(IF($A$1="English",I33,(IF($A$1="Español",I34,(IF($A$1="Français",I35,)))))))</f>
        <v>IVA a taxa de:   (Ler NORMAS DE PARTICIPAÇÃO)</v>
      </c>
      <c r="L31" s="124"/>
      <c r="N31" s="5"/>
      <c r="O31" s="5"/>
    </row>
    <row r="32" spans="1:15" ht="11.25" customHeight="1" x14ac:dyDescent="0.2">
      <c r="A32" s="1" t="s">
        <v>135</v>
      </c>
      <c r="C32" s="122" t="s">
        <v>97</v>
      </c>
      <c r="E32" s="48" t="s">
        <v>124</v>
      </c>
      <c r="G32" s="182" t="s">
        <v>200</v>
      </c>
      <c r="I32" s="1" t="s">
        <v>158</v>
      </c>
      <c r="L32" s="124"/>
      <c r="N32" s="5"/>
      <c r="O32" s="5"/>
    </row>
    <row r="33" spans="1:15" ht="11.25" customHeight="1" x14ac:dyDescent="0.2">
      <c r="A33" s="82" t="str">
        <f>IF($A$1="Português",A34,(IF($A$1="English",A35,(IF($A$1="Español",A36,(IF($A$1="Français",A37,)))))))</f>
        <v>ATENÇÃO!</v>
      </c>
      <c r="C33" s="1" t="s">
        <v>95</v>
      </c>
      <c r="E33" s="82" t="str">
        <f>IF($A$1="Português",E34,(IF($A$1="English",E35,(IF($A$1="Español",E36,(IF($A$1="Français",E37,)))))))</f>
        <v>LEITORES</v>
      </c>
      <c r="G33" s="182" t="s">
        <v>201</v>
      </c>
      <c r="I33" s="1" t="s">
        <v>159</v>
      </c>
      <c r="L33" s="124"/>
      <c r="N33" s="5"/>
      <c r="O33" s="5"/>
    </row>
    <row r="34" spans="1:15" ht="11.25" customHeight="1" x14ac:dyDescent="0.2">
      <c r="A34" s="104" t="s">
        <v>197</v>
      </c>
      <c r="C34" s="1" t="s">
        <v>96</v>
      </c>
      <c r="E34" s="170" t="s">
        <v>176</v>
      </c>
      <c r="G34" s="182" t="s">
        <v>202</v>
      </c>
      <c r="I34" s="1" t="s">
        <v>160</v>
      </c>
      <c r="L34" s="124"/>
      <c r="N34" s="5"/>
      <c r="O34" s="5"/>
    </row>
    <row r="35" spans="1:15" ht="11.25" customHeight="1" x14ac:dyDescent="0.2">
      <c r="A35" s="104" t="s">
        <v>198</v>
      </c>
      <c r="C35" s="1" t="s">
        <v>134</v>
      </c>
      <c r="E35" s="170" t="s">
        <v>177</v>
      </c>
      <c r="G35" s="183" t="s">
        <v>203</v>
      </c>
      <c r="I35" s="91" t="s">
        <v>161</v>
      </c>
      <c r="L35" s="125"/>
    </row>
    <row r="36" spans="1:15" ht="11.25" customHeight="1" x14ac:dyDescent="0.2">
      <c r="A36" s="104" t="s">
        <v>199</v>
      </c>
      <c r="E36" s="170" t="s">
        <v>178</v>
      </c>
      <c r="I36" s="82" t="str">
        <f>IF($A$1="Português",I37,(IF($A$1="English",I38,(IF($A$1="Español",I39,(IF($A$1="Français",I40,)))))))</f>
        <v>Nome da Empresa Expositora:</v>
      </c>
    </row>
    <row r="37" spans="1:15" ht="11.25" customHeight="1" x14ac:dyDescent="0.2">
      <c r="A37" s="104" t="s">
        <v>198</v>
      </c>
      <c r="E37" s="170" t="s">
        <v>179</v>
      </c>
      <c r="I37" s="115" t="s">
        <v>152</v>
      </c>
    </row>
    <row r="38" spans="1:15" ht="11.25" customHeight="1" x14ac:dyDescent="0.2">
      <c r="I38" s="85" t="s">
        <v>153</v>
      </c>
    </row>
    <row r="39" spans="1:15" ht="11.25" customHeight="1" x14ac:dyDescent="0.2">
      <c r="I39" s="115" t="s">
        <v>154</v>
      </c>
    </row>
    <row r="40" spans="1:15" ht="11.25" customHeight="1" x14ac:dyDescent="0.2">
      <c r="I40" s="116" t="s">
        <v>155</v>
      </c>
    </row>
  </sheetData>
  <sheetProtection algorithmName="SHA-512" hashValue="rz6J8LgciMBbARakeKPdoMF0YpFQDQJcVA6jxZyzdHgzrxVjNB/XS2ye1E5u1+K1yFSveAHsawAsuJxNSNAjzg==" saltValue="fg+/0ZHEjQ/XEOturjPM5Q==" spinCount="100000" sheet="1" objects="1" scenarios="1" selectLockedCells="1"/>
  <phoneticPr fontId="0" type="noConversion"/>
  <printOptions horizontalCentered="1" gridLines="1"/>
  <pageMargins left="0" right="0" top="0.59055118110236227" bottom="0"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zoomScaleNormal="100" workbookViewId="0">
      <selection activeCell="A34" sqref="A34"/>
    </sheetView>
  </sheetViews>
  <sheetFormatPr defaultRowHeight="11.25" x14ac:dyDescent="0.2"/>
  <cols>
    <col min="1" max="1" width="123.85546875" style="23" customWidth="1"/>
    <col min="2" max="16384" width="9.140625" style="23"/>
  </cols>
  <sheetData>
    <row r="1" spans="1:1" ht="17.25" customHeight="1" x14ac:dyDescent="0.2">
      <c r="A1" s="98" t="str">
        <f>Audiovisuais!$L$1</f>
        <v>Português</v>
      </c>
    </row>
    <row r="2" spans="1:1" s="100" customFormat="1" x14ac:dyDescent="0.2">
      <c r="A2" s="99"/>
    </row>
    <row r="3" spans="1:1" ht="22.5" x14ac:dyDescent="0.2">
      <c r="A3" s="166" t="str">
        <f>IF($A$1="Português",A4,(IF($A$1="English",A5,(IF($A$1="Español",A6,(IF($A$1="Français",A7,)))))))</f>
        <v>Requisições durante a montagem e realização tem um agravamento de 30% e está sujeita à disponibilidade do produto. A desistência de serviços 
solicitados só poderá ser feita até ao 4º dia antes do período de montagem, a partir desta data não haverá lugar à devolução do valor pago.</v>
      </c>
    </row>
    <row r="4" spans="1:1" ht="22.5" x14ac:dyDescent="0.2">
      <c r="A4" s="94" t="s">
        <v>168</v>
      </c>
    </row>
    <row r="5" spans="1:1" ht="22.5" x14ac:dyDescent="0.2">
      <c r="A5" s="95" t="s">
        <v>169</v>
      </c>
    </row>
    <row r="6" spans="1:1" ht="22.5" x14ac:dyDescent="0.2">
      <c r="A6" s="96" t="s">
        <v>150</v>
      </c>
    </row>
    <row r="7" spans="1:1" ht="22.5" x14ac:dyDescent="0.2">
      <c r="A7" s="97" t="s">
        <v>151</v>
      </c>
    </row>
    <row r="8" spans="1:1" x14ac:dyDescent="0.2">
      <c r="A8" s="166" t="str">
        <f>IF($A$1="Português",A9,(IF($A$1="English",A10,(IF($A$1="Español",A11,(IF($A$1="Français",A12,)))))))</f>
        <v xml:space="preserve">Todos os serviços/material são fornecidos em regime de aluguer durante o período de realização do Certame e são entregues aos Expositores na última tarde de montagem. </v>
      </c>
    </row>
    <row r="9" spans="1:1" x14ac:dyDescent="0.2">
      <c r="A9" s="164" t="s">
        <v>163</v>
      </c>
    </row>
    <row r="10" spans="1:1" x14ac:dyDescent="0.2">
      <c r="A10" s="167" t="s">
        <v>164</v>
      </c>
    </row>
    <row r="11" spans="1:1" x14ac:dyDescent="0.2">
      <c r="A11" s="165" t="s">
        <v>165</v>
      </c>
    </row>
    <row r="12" spans="1:1" x14ac:dyDescent="0.2">
      <c r="A12" s="165" t="s">
        <v>166</v>
      </c>
    </row>
    <row r="13" spans="1:1" x14ac:dyDescent="0.2">
      <c r="A13" s="166" t="str">
        <f>IF($A$1="Português",A14,(IF($A$1="English",A15,(IF($A$1="Español",A16,(IF($A$1="Français",A17,)))))))</f>
        <v>Kit de som com 2 colunas, Amplificador, Mesa de Áudio e Emissor de Mão</v>
      </c>
    </row>
    <row r="14" spans="1:1" x14ac:dyDescent="0.2">
      <c r="A14" s="3" t="s">
        <v>83</v>
      </c>
    </row>
    <row r="15" spans="1:1" x14ac:dyDescent="0.2">
      <c r="A15" s="1" t="s">
        <v>86</v>
      </c>
    </row>
    <row r="16" spans="1:1" x14ac:dyDescent="0.2">
      <c r="A16" s="1" t="s">
        <v>84</v>
      </c>
    </row>
    <row r="17" spans="1:1" x14ac:dyDescent="0.2">
      <c r="A17" s="103" t="s">
        <v>142</v>
      </c>
    </row>
    <row r="18" spans="1:1" x14ac:dyDescent="0.2">
      <c r="A18" s="166" t="str">
        <f>IF($A$1="Português",A19,(IF($A$1="English",A20,(IF($A$1="Español",A21,(IF($A$1="Français",A22,)))))))</f>
        <v>Kit de som com 4 colunas, Amplificador, Mesa de Áudio e Emissor de Mão</v>
      </c>
    </row>
    <row r="19" spans="1:1" x14ac:dyDescent="0.2">
      <c r="A19" s="3" t="s">
        <v>88</v>
      </c>
    </row>
    <row r="20" spans="1:1" x14ac:dyDescent="0.2">
      <c r="A20" s="3" t="s">
        <v>87</v>
      </c>
    </row>
    <row r="21" spans="1:1" x14ac:dyDescent="0.2">
      <c r="A21" s="1" t="s">
        <v>85</v>
      </c>
    </row>
    <row r="22" spans="1:1" x14ac:dyDescent="0.2">
      <c r="A22" s="103" t="s">
        <v>143</v>
      </c>
    </row>
    <row r="23" spans="1:1" x14ac:dyDescent="0.2">
      <c r="A23" s="166" t="str">
        <f>IF($A$1="Português",A24,(IF($A$1="English",A25,(IF($A$1="Español",A26,(IF($A$1="Français",A27,)))))))</f>
        <v>O equipamento será entregue no último dia de montagem, se necessitar que a entrega seja feita antes, informe por favor:</v>
      </c>
    </row>
    <row r="24" spans="1:1" x14ac:dyDescent="0.2">
      <c r="A24" s="23" t="s">
        <v>28</v>
      </c>
    </row>
    <row r="25" spans="1:1" x14ac:dyDescent="0.2">
      <c r="A25" s="101" t="s">
        <v>72</v>
      </c>
    </row>
    <row r="26" spans="1:1" x14ac:dyDescent="0.2">
      <c r="A26" s="101" t="s">
        <v>71</v>
      </c>
    </row>
    <row r="27" spans="1:1" x14ac:dyDescent="0.2">
      <c r="A27" s="102" t="s">
        <v>141</v>
      </c>
    </row>
    <row r="28" spans="1:1" x14ac:dyDescent="0.2">
      <c r="A28" s="166" t="str">
        <f>IF($A$1="Português",A29,(IF($A$1="English",A30,(IF($A$1="Español",A31,(IF($A$1="Français",A32,)))))))</f>
        <v>Pagamento a favor de:   LISBOA-FEIRAS CONGRESSOS E EVENTOS   (referência)</v>
      </c>
    </row>
    <row r="29" spans="1:1" x14ac:dyDescent="0.2">
      <c r="A29" s="94" t="s">
        <v>204</v>
      </c>
    </row>
    <row r="30" spans="1:1" x14ac:dyDescent="0.2">
      <c r="A30" s="95" t="s">
        <v>205</v>
      </c>
    </row>
    <row r="31" spans="1:1" x14ac:dyDescent="0.2">
      <c r="A31" s="94" t="s">
        <v>206</v>
      </c>
    </row>
    <row r="32" spans="1:1" x14ac:dyDescent="0.2">
      <c r="A32" s="181" t="s">
        <v>207</v>
      </c>
    </row>
  </sheetData>
  <sheetProtection algorithmName="SHA-512" hashValue="VIHc2BrTlPm3VyQP3S5AS0d7CNfwb5cTGz7HzOmignr181ffBU7UTiv4oND3C8c13JcnQPPjru7KZyR69NogMg==" saltValue="N/XXJ7iFduxK5vK0YPa4B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Audiovisuais</vt:lpstr>
      <vt:lpstr>T1</vt:lpstr>
      <vt:lpstr>T2</vt:lpstr>
      <vt:lpstr>Audiovisuais!Print_Area</vt:lpstr>
    </vt:vector>
  </TitlesOfParts>
  <Company>AIP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mplopes01</dc:creator>
  <cp:lastModifiedBy>Pilar Anton</cp:lastModifiedBy>
  <cp:lastPrinted>2018-04-26T13:32:21Z</cp:lastPrinted>
  <dcterms:created xsi:type="dcterms:W3CDTF">2010-07-14T14:04:12Z</dcterms:created>
  <dcterms:modified xsi:type="dcterms:W3CDTF">2019-04-11T15:55:21Z</dcterms:modified>
</cp:coreProperties>
</file>