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C:\Users\mplopes01\Documents\1_Geral\Originais\Boletins\ExpoDentaria\"/>
    </mc:Choice>
  </mc:AlternateContent>
  <bookViews>
    <workbookView xWindow="-15" yWindow="4635" windowWidth="17340" windowHeight="4695" tabRatio="610"/>
  </bookViews>
  <sheets>
    <sheet name="Serviços" sheetId="1" r:id="rId1"/>
    <sheet name="Ler+" sheetId="6" r:id="rId2"/>
    <sheet name="T1" sheetId="7" state="hidden" r:id="rId3"/>
    <sheet name="T2" sheetId="5" state="hidden" r:id="rId4"/>
    <sheet name="L1" sheetId="11" state="hidden" r:id="rId5"/>
    <sheet name="L2" sheetId="10" state="hidden" r:id="rId6"/>
  </sheets>
  <definedNames>
    <definedName name="_xlnm.Print_Area" localSheetId="0">Serviços!$A$1:$S$127</definedName>
  </definedNames>
  <calcPr calcId="171027" concurrentCalc="0"/>
</workbook>
</file>

<file path=xl/calcChain.xml><?xml version="1.0" encoding="utf-8"?>
<calcChain xmlns="http://schemas.openxmlformats.org/spreadsheetml/2006/main">
  <c r="O28" i="1" l="1"/>
  <c r="O26" i="1"/>
  <c r="O33" i="1"/>
  <c r="O31" i="1"/>
  <c r="C92" i="6"/>
  <c r="M31" i="7"/>
  <c r="C89" i="6"/>
  <c r="A1" i="10"/>
  <c r="A78" i="10"/>
  <c r="C90" i="6"/>
  <c r="A83" i="10"/>
  <c r="Q26" i="1"/>
  <c r="Q31" i="1"/>
  <c r="Q33" i="1"/>
  <c r="Q28" i="1"/>
  <c r="Q111" i="1"/>
  <c r="Q113" i="1"/>
  <c r="Q114" i="1"/>
  <c r="Q112" i="1"/>
  <c r="Q107" i="1"/>
  <c r="N107" i="1"/>
  <c r="M36" i="7"/>
  <c r="C107" i="1"/>
  <c r="C105" i="1"/>
  <c r="A1" i="7"/>
  <c r="C1" i="7"/>
  <c r="A5" i="1"/>
  <c r="Q15" i="1"/>
  <c r="Q17" i="1"/>
  <c r="Q19" i="1"/>
  <c r="Q36" i="1"/>
  <c r="Q39" i="1"/>
  <c r="Q41" i="1"/>
  <c r="Q43" i="1"/>
  <c r="Q45" i="1"/>
  <c r="Q47" i="1"/>
  <c r="AH17" i="1"/>
  <c r="P51" i="1"/>
  <c r="Q51" i="1"/>
  <c r="AI17" i="1"/>
  <c r="P53" i="1"/>
  <c r="Q53" i="1"/>
  <c r="AJ17" i="1"/>
  <c r="P55" i="1"/>
  <c r="Q55" i="1"/>
  <c r="AK17" i="1"/>
  <c r="P57" i="1"/>
  <c r="Q57" i="1"/>
  <c r="AL17" i="1"/>
  <c r="P59" i="1"/>
  <c r="Q59" i="1"/>
  <c r="AQ2" i="1"/>
  <c r="P61" i="1"/>
  <c r="Q61" i="1"/>
  <c r="AS16" i="1"/>
  <c r="P63" i="1"/>
  <c r="Q63" i="1"/>
  <c r="AO2" i="1"/>
  <c r="P71" i="1"/>
  <c r="Q71" i="1"/>
  <c r="AP2" i="1"/>
  <c r="P73" i="1"/>
  <c r="Q73" i="1"/>
  <c r="AF17" i="1"/>
  <c r="P75" i="1"/>
  <c r="Q75" i="1"/>
  <c r="AG17" i="1"/>
  <c r="P77" i="1"/>
  <c r="Q77" i="1"/>
  <c r="AR2" i="1"/>
  <c r="P80" i="1"/>
  <c r="Q80" i="1"/>
  <c r="Q84" i="1"/>
  <c r="Q86" i="1"/>
  <c r="Q91" i="1"/>
  <c r="AG1" i="1"/>
  <c r="AL1" i="1"/>
  <c r="P96" i="1"/>
  <c r="Q96" i="1"/>
  <c r="AK31" i="1"/>
  <c r="P99" i="1"/>
  <c r="Q99" i="1"/>
  <c r="Q101" i="1"/>
  <c r="AM2" i="1"/>
  <c r="P105" i="1"/>
  <c r="Q105" i="1"/>
  <c r="P113" i="1"/>
  <c r="Q115" i="1"/>
  <c r="G67" i="1"/>
  <c r="G16" i="7"/>
  <c r="C67" i="1"/>
  <c r="AN2" i="1"/>
  <c r="AR16" i="1"/>
  <c r="AS19" i="1"/>
  <c r="AJ31" i="1"/>
  <c r="AR31" i="1"/>
  <c r="AS22" i="1"/>
  <c r="AS21" i="1"/>
  <c r="AS20" i="1"/>
  <c r="AR27" i="1"/>
  <c r="AL31" i="1"/>
  <c r="A1" i="11"/>
  <c r="G16" i="11"/>
  <c r="C28" i="6"/>
  <c r="C16" i="11"/>
  <c r="G48" i="6"/>
  <c r="G11" i="11"/>
  <c r="C24" i="6"/>
  <c r="A4" i="11"/>
  <c r="G2" i="6"/>
  <c r="G21" i="11"/>
  <c r="C34" i="6"/>
  <c r="G6" i="11"/>
  <c r="G1" i="11"/>
  <c r="A9" i="11"/>
  <c r="C1" i="11"/>
  <c r="E7" i="11"/>
  <c r="E5" i="11"/>
  <c r="E3" i="11"/>
  <c r="C6" i="11"/>
  <c r="E1" i="11"/>
  <c r="E6" i="11"/>
  <c r="E4" i="11"/>
  <c r="E2" i="11"/>
  <c r="C11" i="11"/>
  <c r="M92" i="1"/>
  <c r="K87" i="1"/>
  <c r="K85" i="1"/>
  <c r="U8" i="1"/>
  <c r="J8" i="1"/>
  <c r="AL3" i="1"/>
  <c r="O71" i="6"/>
  <c r="N49" i="6"/>
  <c r="K49" i="6"/>
  <c r="H49" i="6"/>
  <c r="E49" i="6"/>
  <c r="AB63" i="1"/>
  <c r="AB64" i="1"/>
  <c r="AB65" i="1"/>
  <c r="AB66" i="1"/>
  <c r="AB67" i="1"/>
  <c r="AB68" i="1"/>
  <c r="AB69" i="1"/>
  <c r="AB70" i="1"/>
  <c r="AB71" i="1"/>
  <c r="U3"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T65" i="1"/>
  <c r="AT66" i="1"/>
  <c r="AT47" i="1"/>
  <c r="AT48" i="1"/>
  <c r="AT49" i="1"/>
  <c r="AT50" i="1"/>
  <c r="AT51" i="1"/>
  <c r="AT52" i="1"/>
  <c r="AT53" i="1"/>
  <c r="AT54" i="1"/>
  <c r="AT55" i="1"/>
  <c r="AT56" i="1"/>
  <c r="AT57" i="1"/>
  <c r="AT58" i="1"/>
  <c r="AT59" i="1"/>
  <c r="AT60" i="1"/>
  <c r="AT61" i="1"/>
  <c r="AT62" i="1"/>
  <c r="AT63" i="1"/>
  <c r="AT64"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R40" i="1"/>
  <c r="AR41" i="1"/>
  <c r="AR42" i="1"/>
  <c r="AR43" i="1"/>
  <c r="AR38" i="1"/>
  <c r="AR39" i="1"/>
  <c r="AR34"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3" i="1"/>
  <c r="AC4" i="1"/>
  <c r="AC5" i="1"/>
  <c r="AC6" i="1"/>
  <c r="AC7" i="1"/>
  <c r="AC8" i="1"/>
  <c r="AC9" i="1"/>
  <c r="AC10" i="1"/>
  <c r="AC11" i="1"/>
  <c r="AC3" i="1"/>
  <c r="Z66"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3" i="1"/>
  <c r="AA4" i="1"/>
  <c r="AA5" i="1"/>
  <c r="AA6" i="1"/>
  <c r="AA7" i="1"/>
  <c r="AA8" i="1"/>
  <c r="AA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7" i="1"/>
  <c r="Z68" i="1"/>
  <c r="Z69" i="1"/>
  <c r="Z70" i="1"/>
  <c r="Z71" i="1"/>
  <c r="Z72" i="1"/>
  <c r="Z73" i="1"/>
  <c r="Z74" i="1"/>
  <c r="Z75" i="1"/>
  <c r="Z76" i="1"/>
  <c r="Z77" i="1"/>
  <c r="Z78" i="1"/>
  <c r="Z79" i="1"/>
  <c r="Z3" i="1"/>
  <c r="AT18" i="1"/>
  <c r="AT19" i="1"/>
  <c r="AT20" i="1"/>
  <c r="AT17" i="1"/>
  <c r="L63" i="1"/>
  <c r="AL32" i="1"/>
  <c r="AL33" i="1"/>
  <c r="AL34" i="1"/>
  <c r="L99" i="1"/>
  <c r="U13" i="1"/>
  <c r="AU20" i="1"/>
  <c r="AU21" i="1"/>
  <c r="AU19" i="1"/>
  <c r="AU3" i="1"/>
  <c r="AU4" i="1"/>
  <c r="AU2" i="1"/>
  <c r="AF3" i="1"/>
  <c r="AG3" i="1"/>
  <c r="I70" i="6"/>
  <c r="AH3" i="1"/>
  <c r="M70" i="6"/>
  <c r="AI3" i="1"/>
  <c r="Q70" i="6"/>
  <c r="AJ3" i="1"/>
  <c r="AJ1" i="1"/>
  <c r="AK3" i="1"/>
  <c r="K71" i="6"/>
  <c r="P85" i="6"/>
  <c r="M85" i="6"/>
  <c r="J85" i="6"/>
  <c r="G85" i="6"/>
  <c r="D85" i="6"/>
  <c r="A1" i="5"/>
  <c r="G1" i="7"/>
  <c r="A4" i="1"/>
  <c r="I36" i="7"/>
  <c r="C104" i="1"/>
  <c r="A53" i="10"/>
  <c r="C62" i="6"/>
  <c r="A38" i="10"/>
  <c r="C52" i="6"/>
  <c r="C57" i="6"/>
  <c r="A73" i="10"/>
  <c r="C79" i="6"/>
  <c r="C63" i="6"/>
  <c r="C78" i="6"/>
  <c r="C72" i="6"/>
  <c r="A3" i="10"/>
  <c r="D6" i="6"/>
  <c r="A43" i="10"/>
  <c r="C55" i="6"/>
  <c r="A58" i="10"/>
  <c r="C64" i="6"/>
  <c r="A13" i="10"/>
  <c r="C18" i="6"/>
  <c r="A63" i="10"/>
  <c r="C65" i="6"/>
  <c r="E70" i="6"/>
  <c r="AR30" i="1"/>
  <c r="AR37" i="1"/>
  <c r="AR28" i="1"/>
  <c r="AR35" i="1"/>
  <c r="H30" i="1"/>
  <c r="AR29" i="1"/>
  <c r="AR36" i="1"/>
  <c r="O2" i="7"/>
  <c r="C53" i="1"/>
  <c r="O4" i="7"/>
  <c r="C57" i="1"/>
  <c r="O1" i="7"/>
  <c r="C51" i="1"/>
  <c r="O3" i="7"/>
  <c r="C55" i="1"/>
  <c r="O5" i="7"/>
  <c r="C59" i="1"/>
  <c r="G46" i="7"/>
  <c r="C33" i="1"/>
  <c r="G36" i="7"/>
  <c r="C28" i="1"/>
  <c r="G41" i="7"/>
  <c r="C31" i="1"/>
  <c r="G31" i="7"/>
  <c r="C26" i="1"/>
  <c r="H23" i="1"/>
  <c r="P21" i="1"/>
  <c r="M16" i="7"/>
  <c r="C34" i="7"/>
  <c r="C32" i="7"/>
  <c r="C33" i="7"/>
  <c r="C35" i="7"/>
  <c r="A48" i="10"/>
  <c r="C58" i="6"/>
  <c r="A8" i="10"/>
  <c r="C13" i="6"/>
  <c r="A33" i="10"/>
  <c r="C40" i="6"/>
  <c r="L100" i="1"/>
  <c r="L64" i="1"/>
  <c r="A28" i="10"/>
  <c r="C35" i="6"/>
  <c r="A18" i="10"/>
  <c r="C25" i="6"/>
  <c r="A23" i="10"/>
  <c r="C29" i="6"/>
  <c r="A68" i="10"/>
  <c r="C73" i="6"/>
  <c r="A8" i="7"/>
  <c r="K1" i="7"/>
  <c r="C36" i="1"/>
  <c r="I31" i="7"/>
  <c r="I116" i="1"/>
  <c r="C88" i="6"/>
  <c r="E35" i="7"/>
  <c r="C77" i="1"/>
  <c r="I16" i="7"/>
  <c r="F80" i="1"/>
  <c r="E10" i="7"/>
  <c r="A3" i="5"/>
  <c r="A6" i="1"/>
  <c r="G71" i="6"/>
  <c r="I11" i="7"/>
  <c r="C73" i="1"/>
  <c r="M1" i="7"/>
  <c r="I6" i="7"/>
  <c r="C71" i="1"/>
  <c r="G26" i="7"/>
  <c r="A2" i="1"/>
  <c r="K21" i="7"/>
  <c r="C43" i="1"/>
  <c r="E20" i="7"/>
  <c r="C86" i="1"/>
  <c r="A13" i="5"/>
  <c r="D119" i="1"/>
  <c r="A28" i="7"/>
  <c r="D88" i="1"/>
  <c r="A23" i="7"/>
  <c r="A33" i="7"/>
  <c r="M6" i="7"/>
  <c r="G6" i="7"/>
  <c r="O70" i="6"/>
  <c r="E30" i="7"/>
  <c r="C70" i="1"/>
  <c r="I1" i="7"/>
  <c r="C101" i="1"/>
  <c r="E15" i="7"/>
  <c r="C84" i="1"/>
  <c r="C6" i="7"/>
  <c r="B125" i="1"/>
  <c r="K36" i="7"/>
  <c r="G21" i="7"/>
  <c r="B119" i="1"/>
  <c r="I26" i="7"/>
  <c r="I115" i="1"/>
  <c r="K26" i="7"/>
  <c r="C45" i="1"/>
  <c r="E1" i="7"/>
  <c r="C9" i="1"/>
  <c r="K31" i="7"/>
  <c r="K70" i="6"/>
  <c r="M26" i="7"/>
  <c r="I112" i="1"/>
  <c r="G70" i="6"/>
  <c r="M11" i="7"/>
  <c r="C70" i="6"/>
  <c r="E25" i="7"/>
  <c r="I21" i="7"/>
  <c r="I113" i="1"/>
  <c r="C26" i="7"/>
  <c r="C16" i="7"/>
  <c r="K6" i="7"/>
  <c r="M21" i="7"/>
  <c r="A18" i="7"/>
  <c r="N123" i="1"/>
  <c r="G11" i="7"/>
  <c r="I71" i="6"/>
  <c r="C21" i="7"/>
  <c r="K11" i="7"/>
  <c r="F36" i="1"/>
  <c r="C11" i="7"/>
  <c r="A13" i="7"/>
  <c r="A8" i="5"/>
  <c r="C41" i="1"/>
  <c r="E71" i="6"/>
  <c r="E6" i="7"/>
  <c r="C123" i="1"/>
  <c r="M71" i="6"/>
  <c r="K16" i="7"/>
  <c r="C47" i="1"/>
  <c r="A3" i="7"/>
  <c r="A18" i="5"/>
  <c r="G50" i="1"/>
  <c r="N59" i="1"/>
  <c r="N55" i="1"/>
  <c r="N57" i="1"/>
  <c r="N53" i="1"/>
  <c r="N105" i="1"/>
  <c r="N51" i="1"/>
  <c r="N28" i="1"/>
  <c r="N33" i="1"/>
  <c r="N31" i="1"/>
  <c r="E14" i="1"/>
  <c r="E25" i="1"/>
  <c r="E29" i="1"/>
  <c r="E22" i="1"/>
  <c r="N21" i="1"/>
  <c r="N17" i="1"/>
  <c r="N19" i="1"/>
  <c r="N15" i="1"/>
  <c r="C21" i="1"/>
  <c r="C19" i="1"/>
  <c r="C17" i="1"/>
  <c r="C15" i="1"/>
  <c r="N73" i="1"/>
  <c r="L86" i="1"/>
  <c r="C14" i="1"/>
  <c r="H39" i="1"/>
  <c r="N41" i="1"/>
  <c r="K91" i="1"/>
  <c r="N80" i="1"/>
  <c r="N45" i="1"/>
  <c r="N77" i="1"/>
  <c r="N75" i="1"/>
  <c r="N36" i="1"/>
  <c r="N71" i="1"/>
  <c r="N39" i="1"/>
  <c r="N99" i="1"/>
  <c r="N47" i="1"/>
  <c r="N61" i="1"/>
  <c r="N63" i="1"/>
  <c r="N43" i="1"/>
  <c r="L84" i="1"/>
  <c r="I80" i="1"/>
  <c r="H104" i="1"/>
  <c r="C75" i="1"/>
  <c r="G96" i="1"/>
  <c r="J61" i="1"/>
  <c r="Q14" i="1"/>
  <c r="C99" i="1"/>
  <c r="C84" i="6"/>
  <c r="D93" i="1"/>
  <c r="I88" i="1"/>
  <c r="C83" i="1"/>
  <c r="C54" i="6"/>
  <c r="C80" i="1"/>
  <c r="C51" i="6"/>
  <c r="C25" i="1"/>
  <c r="N96" i="1"/>
  <c r="N26" i="1"/>
  <c r="C61" i="6"/>
  <c r="C91" i="1"/>
  <c r="O91" i="1"/>
  <c r="O86" i="1"/>
  <c r="O84" i="1"/>
  <c r="C96" i="1"/>
  <c r="C69" i="6"/>
  <c r="C39" i="1"/>
  <c r="C12" i="6"/>
  <c r="C61" i="1"/>
  <c r="C39" i="6"/>
  <c r="C48" i="6"/>
  <c r="C63" i="1"/>
  <c r="C10" i="1"/>
  <c r="G63" i="1"/>
  <c r="H99" i="1"/>
  <c r="F83" i="1"/>
  <c r="F91" i="1"/>
  <c r="Q116" i="1"/>
</calcChain>
</file>

<file path=xl/sharedStrings.xml><?xml version="1.0" encoding="utf-8"?>
<sst xmlns="http://schemas.openxmlformats.org/spreadsheetml/2006/main" count="584" uniqueCount="529">
  <si>
    <t>Nº Contribuinte:</t>
  </si>
  <si>
    <t>unid.</t>
  </si>
  <si>
    <t>AGUA E ESGOTO</t>
  </si>
  <si>
    <t>AR COMPRIMIDO</t>
  </si>
  <si>
    <t>Sub-total</t>
  </si>
  <si>
    <t>TOTAL</t>
  </si>
  <si>
    <t>Assinatura:</t>
  </si>
  <si>
    <t>Data:</t>
  </si>
  <si>
    <t>Valor</t>
  </si>
  <si>
    <t>Quant.</t>
  </si>
  <si>
    <t>Campos Obrigatórios</t>
  </si>
  <si>
    <t>Required Fields</t>
  </si>
  <si>
    <t>Campos Obligatórios</t>
  </si>
  <si>
    <t>Date:</t>
  </si>
  <si>
    <t>Fecha:</t>
  </si>
  <si>
    <t>NIF:</t>
  </si>
  <si>
    <t>Signature:</t>
  </si>
  <si>
    <t>Firma:</t>
  </si>
  <si>
    <t>Português</t>
  </si>
  <si>
    <t>English</t>
  </si>
  <si>
    <t>Español</t>
  </si>
  <si>
    <t>unit</t>
  </si>
  <si>
    <t>Cost</t>
  </si>
  <si>
    <t>Qty</t>
  </si>
  <si>
    <t>Cant.</t>
  </si>
  <si>
    <t>*</t>
  </si>
  <si>
    <t>WATER AND DRAIN</t>
  </si>
  <si>
    <t>AGUA Y DESAGÜE</t>
  </si>
  <si>
    <t>COMPRESSED AIR</t>
  </si>
  <si>
    <t>AIRE COMPRIMIDO</t>
  </si>
  <si>
    <t>ENVIAR PARA:</t>
  </si>
  <si>
    <t>ENVIAR A:</t>
  </si>
  <si>
    <t>F: 00-351-21-892 17 54</t>
  </si>
  <si>
    <t>T: 00-351-21-892 13 93</t>
  </si>
  <si>
    <t>SEND TO:</t>
  </si>
  <si>
    <t>Français</t>
  </si>
  <si>
    <t>Nº Contribuable:</t>
  </si>
  <si>
    <t>ENVOYEZ À:</t>
  </si>
  <si>
    <t>EAU ET ÉGOUT</t>
  </si>
  <si>
    <t>Coût</t>
  </si>
  <si>
    <t>Qté</t>
  </si>
  <si>
    <t>AIR COMPRIMÉ</t>
  </si>
  <si>
    <t>VAT Number:</t>
  </si>
  <si>
    <t>Ar Comprimido</t>
  </si>
  <si>
    <t>Compressed Air</t>
  </si>
  <si>
    <t>Aire Comprimido</t>
  </si>
  <si>
    <t>Air Comprimé</t>
  </si>
  <si>
    <t>400 204</t>
  </si>
  <si>
    <t>400 054</t>
  </si>
  <si>
    <t>400 451</t>
  </si>
  <si>
    <t>406 320</t>
  </si>
  <si>
    <t>400 043</t>
  </si>
  <si>
    <t>400 735</t>
  </si>
  <si>
    <t>M2</t>
  </si>
  <si>
    <t>Conv.</t>
  </si>
  <si>
    <t>Contentores</t>
  </si>
  <si>
    <t>405 400</t>
  </si>
  <si>
    <t>404 352</t>
  </si>
  <si>
    <t>404 353</t>
  </si>
  <si>
    <t>405 401</t>
  </si>
  <si>
    <t>404 354</t>
  </si>
  <si>
    <t>=&gt;450</t>
  </si>
  <si>
    <t>Parque</t>
  </si>
  <si>
    <t>&gt;= 450 m2 =</t>
  </si>
  <si>
    <t>&gt;= 450 sqm =</t>
  </si>
  <si>
    <t>m2</t>
  </si>
  <si>
    <t>sqm</t>
  </si>
  <si>
    <t>6 m3 =</t>
  </si>
  <si>
    <t>10 m3 =</t>
  </si>
  <si>
    <t>15 m3 =</t>
  </si>
  <si>
    <t>20 m3 =</t>
  </si>
  <si>
    <t>30 m3 =</t>
  </si>
  <si>
    <t>400 692</t>
  </si>
  <si>
    <t>m3</t>
  </si>
  <si>
    <t>409 641</t>
  </si>
  <si>
    <t xml:space="preserve">VIGILÂNCIA </t>
  </si>
  <si>
    <t>SURVEILLANCE</t>
  </si>
  <si>
    <t xml:space="preserve">VIGILANCIA </t>
  </si>
  <si>
    <t>400 485</t>
  </si>
  <si>
    <t>VIG</t>
  </si>
  <si>
    <t>Tem por função garantir a segurança dos produtos expostos no Stand.</t>
  </si>
  <si>
    <t>Its function is to ensure the safety of products displayed on Stand.</t>
  </si>
  <si>
    <t>Tienen por función garantizar la seguridad de los productos expuestos en el stand.</t>
  </si>
  <si>
    <t>Sa fonction est d'assurer la sécurité des produits présentés sur le stand.</t>
  </si>
  <si>
    <t xml:space="preserve">Período mínimo de contratação: </t>
  </si>
  <si>
    <t>Period of minimum contracting:</t>
  </si>
  <si>
    <t>Periodo de contratación mínimo:</t>
  </si>
  <si>
    <t>Durée minimale du engagement:</t>
  </si>
  <si>
    <t>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t>
  </si>
  <si>
    <t>If the exhibitor intends to do a briefing before the start of the event, this must be mentioned in the observations section of the form. In this case, the security guards will report on the first day of the fair, ½ hour before the start. In the opposite case, they will report to the booth when the event opens.</t>
  </si>
  <si>
    <t>En caso de que el expositor pretenda efectuar un briefing antes del inicio del Certamen, deberá mencionar esa necesidad en el campo de las observaciones.  De esta forma, la seguridad se presentará, el primer día de la feria, ½ hora antes del inicio de la misma. En caso contrario, se presentará en el stand a la hora de apertura del Certamen.</t>
  </si>
  <si>
    <t>Si vous voulez faire un briefing avant le début de l'événement, doit mentionner ce besoin dans le domaine des observations, dans ce cas, les agents de sécurité seront présents le premier jour de la foire, une demi-heure avant le début de la mise en œuvre.
 Sinon, ils feront rapport au stand, le temps d'ouverture de l'Exposition.</t>
  </si>
  <si>
    <t>HOSPEDEIRAS</t>
  </si>
  <si>
    <t>HOSTESSES</t>
  </si>
  <si>
    <t>AZAFATAS</t>
  </si>
  <si>
    <t>HÔTESSES</t>
  </si>
  <si>
    <t>Inglês</t>
  </si>
  <si>
    <t>Espanhol</t>
  </si>
  <si>
    <t>Francês</t>
  </si>
  <si>
    <t>Spanish</t>
  </si>
  <si>
    <t>French</t>
  </si>
  <si>
    <t>Inglés</t>
  </si>
  <si>
    <t>Francés</t>
  </si>
  <si>
    <t>Anglais</t>
  </si>
  <si>
    <t>Espagnol</t>
  </si>
  <si>
    <t>Inglês / Espanhol</t>
  </si>
  <si>
    <t>Inglês / Francês</t>
  </si>
  <si>
    <t>Francês / Espanhol</t>
  </si>
  <si>
    <t>English / Spanish</t>
  </si>
  <si>
    <t>English / French</t>
  </si>
  <si>
    <t>French / Spanish</t>
  </si>
  <si>
    <t>Inglés / Español</t>
  </si>
  <si>
    <t>Inglés / Francés</t>
  </si>
  <si>
    <t>Francés / Español</t>
  </si>
  <si>
    <t>Anglais / Espagnol</t>
  </si>
  <si>
    <t>Anglais / Français</t>
  </si>
  <si>
    <t>Français / Espagnol</t>
  </si>
  <si>
    <t xml:space="preserve">Período mínimo de contratação - 4 horas. </t>
  </si>
  <si>
    <t>Minimum contracting - 4 hour period.</t>
  </si>
  <si>
    <t xml:space="preserve">Periodo minimo de contratación - 4 horas. </t>
  </si>
  <si>
    <t>Durée minimale de engagement - 4 heures.</t>
  </si>
  <si>
    <t>Outra cor</t>
  </si>
  <si>
    <t>Other color</t>
  </si>
  <si>
    <t>Otro color</t>
  </si>
  <si>
    <t>Autre couleur</t>
  </si>
  <si>
    <t>Sob consulta</t>
  </si>
  <si>
    <t>By agreement</t>
  </si>
  <si>
    <t>Bajo consulta</t>
  </si>
  <si>
    <t>Sur demande</t>
  </si>
  <si>
    <t xml:space="preserve"> Horas</t>
  </si>
  <si>
    <t xml:space="preserve"> Hour</t>
  </si>
  <si>
    <t xml:space="preserve"> Heures</t>
  </si>
  <si>
    <t>Cor da Alcatifa:</t>
  </si>
  <si>
    <t>Color de la Moqueta:</t>
  </si>
  <si>
    <t>Acima de 81 m2 - Sob consulta</t>
  </si>
  <si>
    <t xml:space="preserve">Above 81 sqm - By consulting </t>
  </si>
  <si>
    <t xml:space="preserve">Por encima de 81 m2 - Bajo consulta </t>
  </si>
  <si>
    <t>Au-dessus de 81 m2 - Sur demande</t>
  </si>
  <si>
    <t>COMPUTADORES</t>
  </si>
  <si>
    <t>COMPUTERS</t>
  </si>
  <si>
    <t>ORDENADORES</t>
  </si>
  <si>
    <t>ORDINATEURS</t>
  </si>
  <si>
    <t>Portatil</t>
  </si>
  <si>
    <t>Mesa</t>
  </si>
  <si>
    <t>LCD 19"</t>
  </si>
  <si>
    <t>LCD 22"</t>
  </si>
  <si>
    <t>405 042</t>
  </si>
  <si>
    <t>405 043</t>
  </si>
  <si>
    <t>TELECOMUNICAÇÕES</t>
  </si>
  <si>
    <t>TELECOMMUNICATIONS</t>
  </si>
  <si>
    <t>TELECOMUNICACIONES</t>
  </si>
  <si>
    <t>TÉLÉCOMMUNICATIONS</t>
  </si>
  <si>
    <t>405 200</t>
  </si>
  <si>
    <t>LIMPEZA DE STAND</t>
  </si>
  <si>
    <t>STAND CLEANING</t>
  </si>
  <si>
    <t>LIMPIEZA DE STAND</t>
  </si>
  <si>
    <t>NETTOYAGE DU STAND</t>
  </si>
  <si>
    <t>Couleur Moquette:</t>
  </si>
  <si>
    <t>para:</t>
  </si>
  <si>
    <t>to:</t>
  </si>
  <si>
    <t>a:</t>
  </si>
  <si>
    <t>à:</t>
  </si>
  <si>
    <t>400 116</t>
  </si>
  <si>
    <t>406 657</t>
  </si>
  <si>
    <t>406 659</t>
  </si>
  <si>
    <t>406 658</t>
  </si>
  <si>
    <t>404 961</t>
  </si>
  <si>
    <t>Prazo de Inscrição:</t>
  </si>
  <si>
    <t>Deadline:</t>
  </si>
  <si>
    <t>Fecha Límite:</t>
  </si>
  <si>
    <t>Date Limite:</t>
  </si>
  <si>
    <t>Geral</t>
  </si>
  <si>
    <t>Las solicitudes efectuadas durante el montaje y realización provocarán un incremento de 30% y estan sujetas a la disponibilidad del producto. La renuncia de los servicios solicitados sólo se podrá hacer hasta el 4º día antes del período de montaje, a partir de esa fecha no habrá lugar a la devolución del pago.</t>
  </si>
  <si>
    <t>407 897</t>
  </si>
  <si>
    <t>407 898</t>
  </si>
  <si>
    <t>Language / Idioma / Idiome</t>
  </si>
  <si>
    <t>Requisitions during the setting-up and realization have a penalty of 30% and is subject to availability of the product. The cancellation of requested services will only be accepted up until the 4th day before the setting up period, after that we will be unable to refund you.</t>
  </si>
  <si>
    <t>Les demandes lors de l'assemblage et de réalisation a augmenté de 30% et sous réserve de disponibilité du produit. Le retrait des services demandés devrait être fait pour le 4ème jour avant la période de mise en place, à compter de ce jour, il n'y aura pas de remboursement de la somme versée.</t>
  </si>
  <si>
    <t>Requisições durante a montagem e realização tem um agravamento de 30% e está sujeita à disponibilidade do produto. A desistência de serviços solicitados só poderá ser feita até ao 4º dia antes do período de montagem, a partir desta data não haverá lugar à devolução do valor pago.</t>
  </si>
  <si>
    <t>&lt;= 225 m2 =</t>
  </si>
  <si>
    <t>&lt;= 225 sqm =</t>
  </si>
  <si>
    <t>VERMELHO</t>
  </si>
  <si>
    <t>VERDE</t>
  </si>
  <si>
    <t>AZUL</t>
  </si>
  <si>
    <t>CINZA</t>
  </si>
  <si>
    <t>RED</t>
  </si>
  <si>
    <t>GREEN</t>
  </si>
  <si>
    <t>BLUE</t>
  </si>
  <si>
    <t>GREY</t>
  </si>
  <si>
    <t>ROJO</t>
  </si>
  <si>
    <t>GRIS</t>
  </si>
  <si>
    <t>ROUGE</t>
  </si>
  <si>
    <t>VERT</t>
  </si>
  <si>
    <t>BLEU</t>
  </si>
  <si>
    <t>405 066</t>
  </si>
  <si>
    <t>1 Mbps</t>
  </si>
  <si>
    <t>2 Mbps</t>
  </si>
  <si>
    <t>4 Mbps</t>
  </si>
  <si>
    <t>8 Mbps</t>
  </si>
  <si>
    <t>405 069</t>
  </si>
  <si>
    <t>405 071</t>
  </si>
  <si>
    <t>405 072</t>
  </si>
  <si>
    <t>405 073</t>
  </si>
  <si>
    <t>1 Mbps -</t>
  </si>
  <si>
    <t>2 Mbps -</t>
  </si>
  <si>
    <t>4 Mbps -</t>
  </si>
  <si>
    <t>8 Mbps -</t>
  </si>
  <si>
    <t xml:space="preserve">Horário - Exclusivamente o horário do certame e inclui uma hora de pausa para refeição. 
No primeiro dia de feira, apresentar-se-ão ½ hora antes do início da realização, nos restantes dias, no horário de abertura do certame. </t>
  </si>
  <si>
    <t xml:space="preserve">Horario - Exclusivamente el horario del Certamen, con inclusión de una hora de intervalo para la comida. 
El primer día de feria se presentarán ½ hora antes del inicio del Certamen; el resto de los días, en el horario de apertura del mismo. </t>
  </si>
  <si>
    <t>Cold water is provided by the 15 mm crystal hose installation with 3/8 or ½ inch faucets and drain liquids/drain with 40 mm pipe.
To install hot water, a thermo-accumulator is installed.
No leads are allowed. One water point must be ordered for each piece of equipment.</t>
  </si>
  <si>
    <t>L. DDI</t>
  </si>
  <si>
    <t>E. Per</t>
  </si>
  <si>
    <t>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t>
  </si>
  <si>
    <t>1 Network Connection with Internet Access for 1 PC: This type of connection, is, in the majority of instances, the most adequate regarding the requirement for Internet Access (browsing the Internet and sending/receiving emails).
Technical Specifications: Network with Internet Access, with DHCP providing Private IP, with DNS, Shared bandwidth up to 1 Mbps with a contention ratio of 1:10, unlimited website traffic. Terminations RJ45. Additional bandwidth is recommended if the exhibitor requires high speed access (transmissions, video, web cast, VPN, etc). In this case, the requested bandwidth is integral, that is, with a contention ratio of 1:1. 
Bandwidths superior to 100Mbps, must be requested at least one month in advance.</t>
  </si>
  <si>
    <t>1 Punto de Red con INTERNET para 1 PC: Este tipo de conexión, es, en la gran parte de los casos, la más adecuada a las necesidades de acceso a Internet (navegar por Internet y enviar/recibir correos).
Especificaciones técnicas: Red con Acceso Internet, con DHCP suministrando IP Privado, con DNS, Anchura de banda compartida hasta 1 Mbps con una tasa de contención de 1:10, sin límite de tráfico. Terminaciones RJ45. Se recomienda la anchura de banda adicional es recomendada si el expositor necesita de velocidad en el acceso (transmisiones vídeo, webcast, VPN, etc). En este caso, la Anchura de Banda solicitada es integral, es decir, con una tasa de contención de 1:1. 
Anchura de banda superiores a 100Mbps, necesitan de ser solicitadas por lo menos con 1 mes de antelación.</t>
  </si>
  <si>
    <t>1 réseau de points avec Internet pour 1 PC: Ce type de connexion est, dans la plupart des cas, le plus approprié à l'accès besoins Internet (surfer sur Internet et envoyer / recevoir des emails).
Caractéristiques techniques: réseau avec accès à Internet, fournissant DHCP IP privée, DNS, bande partagée largeur jusqu'à 1 Mbps avec un taux de contention de 1:10, trafic illimité. Terminaisons RJ45. La bande passante supplémentaire est recommandée si l'exposant a besoin de vitesse d'accès (transmissions vidéo, webcast, VPN, etc) est recommandée. 
Dans ce cas, la largeur de bande demandée est solidaire, à savoir, un taux de contention 1: 1. 
Largeur supérieure à 100 Mbps bande doivent être demandé au moins un mois à l'avance.</t>
  </si>
  <si>
    <t>Campo Obrigatório</t>
  </si>
  <si>
    <t>Required Field</t>
  </si>
  <si>
    <t>no Solo</t>
  </si>
  <si>
    <t>no Estrado do Expositor</t>
  </si>
  <si>
    <t>com Recortes de Côr</t>
  </si>
  <si>
    <t xml:space="preserve">on the Floor </t>
  </si>
  <si>
    <t>on the Stage the Exhibitor</t>
  </si>
  <si>
    <t>with Color Trimmings</t>
  </si>
  <si>
    <t xml:space="preserve">en el Suelo </t>
  </si>
  <si>
    <t>en la Tarima del Expositor</t>
  </si>
  <si>
    <t xml:space="preserve">con Recortes de Color  </t>
  </si>
  <si>
    <t>au Sol</t>
  </si>
  <si>
    <t>sur Plate-forme d'Exposant</t>
  </si>
  <si>
    <t>Estrado</t>
  </si>
  <si>
    <t>servifil@ccl.fil.pt</t>
  </si>
  <si>
    <t>●</t>
  </si>
  <si>
    <t>Intern</t>
  </si>
  <si>
    <t>Nome da Empresa Expositora:</t>
  </si>
  <si>
    <t>Company Name Exhibitor:</t>
  </si>
  <si>
    <t>Nom de l'Entreprise Exposant:</t>
  </si>
  <si>
    <t>Champs Obligatoires</t>
  </si>
  <si>
    <t>Champ Obligatoire</t>
  </si>
  <si>
    <t>IVA a taxa de:   (Ler NORMAS DE PARTICIPAÇÃO)</t>
  </si>
  <si>
    <t>VAT rate:  (Read PARTICIPATION RULES)</t>
  </si>
  <si>
    <t>IVA a la tasa de:  (Leer NORMAS DE PARTICIPACIÓN)</t>
  </si>
  <si>
    <t>Taux de TVA: (Lire NORMES DE PARTICIPATION)</t>
  </si>
  <si>
    <t>Nombre de Empresa Expositora:</t>
  </si>
  <si>
    <t>◄</t>
  </si>
  <si>
    <t>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t>
  </si>
  <si>
    <t>L'eau froide est fournie par l'installation du tuyau de cristal de 15 mm à 3/8 ou ½ robinet de pouce et de drainage de liquide/eaux usées avec un tube de 40 mm. Pour l'alimentation en eau chaude est installé un thermo-accumulateur. Dérivations ne sont pas autorisés. Il doit être commandé un point pour chaque équipement de l'eau.</t>
  </si>
  <si>
    <t>El agua fría es suministrada por la instalación de la manguera cristal de 15 mm con grifos de 3/8 o ½ pulgada y el drenaje de líquidos/aguas residuales con tubo de 40 mm. Para la alimentación de agua caliente se instala un calentador. No se permiten derivaciones. Se debe solicitar un punto de agua para cada equipo.</t>
  </si>
  <si>
    <t>Carpet colors:</t>
  </si>
  <si>
    <t>Campo Obligatorio</t>
  </si>
  <si>
    <t>ESTRADOS</t>
  </si>
  <si>
    <t>STAGES</t>
  </si>
  <si>
    <t>TARIMAS</t>
  </si>
  <si>
    <t>PLATEFORMES</t>
  </si>
  <si>
    <t>Temps - Exclusivement le temps de l'événement et comprend une pause d'une heure pour le repas.
Le premier jour de la foire, il sera présenté ½ heure avant début de la réalisation, les jours restants, au moment de l'événement.</t>
  </si>
  <si>
    <t xml:space="preserve">Working hours - Only the working hours of the event including a one hour break for lunch. On the first day of the fair, they will report ½ hour before the start of the show, and on the rest of the days at the opening time of the event. </t>
  </si>
  <si>
    <t>com Impressão de Logotipo</t>
  </si>
  <si>
    <t>with Logo Printing</t>
  </si>
  <si>
    <t xml:space="preserve">con Impresión de Logótipo    </t>
  </si>
  <si>
    <t>avec Impression de Logo</t>
  </si>
  <si>
    <t>INTERNET  /  WI-FI</t>
  </si>
  <si>
    <t>226 - 269 m2 =</t>
  </si>
  <si>
    <t>270 - 314 m2 =</t>
  </si>
  <si>
    <t>315 - 359 m2 =</t>
  </si>
  <si>
    <t>360 - 404 m2 =</t>
  </si>
  <si>
    <t>405 - 449 m2 =</t>
  </si>
  <si>
    <t>226 - 269 sqm =</t>
  </si>
  <si>
    <t>270 - 314 sqm =</t>
  </si>
  <si>
    <t>315 - 359 sqm =</t>
  </si>
  <si>
    <t>360 - 404 sqm =</t>
  </si>
  <si>
    <t>405 - 449 sqm =</t>
  </si>
  <si>
    <t>&lt;=-225</t>
  </si>
  <si>
    <t>226 - 269</t>
  </si>
  <si>
    <t>270 - 314</t>
  </si>
  <si>
    <t>315 - 359</t>
  </si>
  <si>
    <t>360 - 404</t>
  </si>
  <si>
    <t>405 - 449</t>
  </si>
  <si>
    <t>O preço inclue 15,00 € de tráfego (impulsos telefónicos). Tráfego que ultrapasse aquele valor será cobrado adicionalmente.</t>
  </si>
  <si>
    <t>The price includes € 15.00 of traffic (telephone impulses).  All traffic that exceeds this amount will be charged additionally.</t>
  </si>
  <si>
    <t>El precio incluye 15,00 € de tráfico (impulsos telefónicos). El tráfico que ultrapase ese valor será cobrado adicionalmente.</t>
  </si>
  <si>
    <t>Le prix inclus € 15,00 trafic (Les impulsions téléphoniques). Le trafic que excède cette valeur sera facturé en supplément.</t>
  </si>
  <si>
    <t xml:space="preserve">Tem por função: Distribuição de material promocional no espaço do stand; Apoio protocolar; Demonstração dos produtos e serviços; Atendimento dos clientes. </t>
  </si>
  <si>
    <t xml:space="preserve">Function: Distribution of the promotional material in the area of the booth; Protocol support; Demonstration of the products and services; Client services. </t>
  </si>
  <si>
    <t xml:space="preserve">Tienen por función: Distribución de material promocional en el espacio del stand; Apoyo protocolario; Demostración de los productos y servicios; Atención al cliente. </t>
  </si>
  <si>
    <t>Sa fonction: Distribution de matériel promotionnel dans le stand; Support de protocole; Démonstration de produits et services; Service à la clientèle.</t>
  </si>
  <si>
    <t>Segurança durante o dia - 1 dia de realização da Feira. Segurança durante a Noite - Da hora de encerramento até à hora de realização.</t>
  </si>
  <si>
    <t>Day-time security - 1 day during the opening times of the Fair. Night-time security - From the exhibition's closing time until it opens again.</t>
  </si>
  <si>
    <t xml:space="preserve">Seguridad durante el día - 1 día de realización de la Feria. Seguridad durante la Noche - Desde la hora de cierre hasta la hora de apertura. </t>
  </si>
  <si>
    <t>Sécurité pendant le jour - 1 jour de réalisation de la Foire. Sécurité pendant la Nuit - Depuis l'heure de la fermeture à l'heure d'ouverture.</t>
  </si>
  <si>
    <t>La reducción o eliminación de elementos que constituyan la estructura del stand, no implica una reducción de costes.
Todo el material utilizado en el stand, es alquilado, por lo que cualquier daño provocado el expositor tendrá que asumir los costes.</t>
  </si>
  <si>
    <t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t>
  </si>
  <si>
    <t xml:space="preserve">In order to proceed to the correct assembly of equipment/services, it is imperative that the TECHNICAL PLAN,  indicating the intended location.
All services / material are rendered by means of a rental mode during the realization period of the Fair and are delivered to the Exhibitor on the last afternoon of the setting up period. </t>
  </si>
  <si>
    <t xml:space="preserve">Para proceder a un montaje correcto de los equipamientos /servicios, es imprescindible el envío del PLANO TÉCNICO, con indicación de la localización pretendida.
Todos los servicios/material son suministrados en régimen de alquiler durante el período de realización y se entregan a los Expositores en la última tarde de montaje. </t>
  </si>
  <si>
    <t>Pour faire un montage correct des équipements / services, il est essentiel d'envoyer le PLAN TECHNIQUE, montrant l'emplacement souhaité. 
Tous les services/matériel sont fournis sur une base de location sur la période de réalisation et livrés aux Exposants dans l'assemblage fin d'après midi.</t>
  </si>
  <si>
    <t>Computador de Mesa (NÃO inclui monitor)</t>
  </si>
  <si>
    <t>Desktop PC (NOT includes monitor)</t>
  </si>
  <si>
    <t>Ordenador de Mesa (NO incluye monitor)</t>
  </si>
  <si>
    <t>Ordinateur de Bureau (NON inclut monitor)</t>
  </si>
  <si>
    <t>Observações:</t>
  </si>
  <si>
    <t>Observations:</t>
  </si>
  <si>
    <t>Observaciones:</t>
  </si>
  <si>
    <t>Remarques:</t>
  </si>
  <si>
    <t>Português + 1 Idioma</t>
  </si>
  <si>
    <t>Portuguese + 1 Language</t>
  </si>
  <si>
    <t>Portugués + 1 Idioma</t>
  </si>
  <si>
    <t>Portugais + 1 Langue</t>
  </si>
  <si>
    <t>Português + 2 Idiomas</t>
  </si>
  <si>
    <t>Portuguese + 2 Languages</t>
  </si>
  <si>
    <t>Portugués + 2 Idiomas</t>
  </si>
  <si>
    <t>Portugais + 2 Langues</t>
  </si>
  <si>
    <t>Remoção de Lixos por m3 (avulso)</t>
  </si>
  <si>
    <t>Removal of Waste per m3 (loose)</t>
  </si>
  <si>
    <t xml:space="preserve">Retirada de Basura por m3 </t>
  </si>
  <si>
    <t>Enlevement des Dechets par m3 (en vrac)</t>
  </si>
  <si>
    <t>Computador Portátil</t>
  </si>
  <si>
    <t>Laptop PC</t>
  </si>
  <si>
    <t>Ordenador Portable</t>
  </si>
  <si>
    <t>Ordinateur Portable</t>
  </si>
  <si>
    <t>Ligação e Fornecimento-6 BAR e MÍN. 500 l/s</t>
  </si>
  <si>
    <t>Connection and Supply - 6 BAR and MIN. 500l/s</t>
  </si>
  <si>
    <t>Conexión y Suministro - 6 BAR e MÍN. 500 l/s</t>
  </si>
  <si>
    <t>Connexion et Alimentation-6 BAR et MIN. 500 l/s</t>
  </si>
  <si>
    <t>Lava-mãos com Kit de Higienização</t>
  </si>
  <si>
    <t>Hand Washing with Sanitation Kit</t>
  </si>
  <si>
    <t>Lava Manos con Kit de Higienización</t>
  </si>
  <si>
    <t>Lavage des mains avec Kit de Hygiène</t>
  </si>
  <si>
    <t>Lava-loiça com bancada</t>
  </si>
  <si>
    <t>Sink  with counter</t>
  </si>
  <si>
    <t>Fregadero</t>
  </si>
  <si>
    <t>Evier avec plan de travail</t>
  </si>
  <si>
    <t>Ligação de Lava-loiça do Expositor</t>
  </si>
  <si>
    <t>Exhibitor Sink Installation</t>
  </si>
  <si>
    <t>Instalación de Fregadero del Expositor</t>
  </si>
  <si>
    <t>Raccordement lave-vaisselle d'Exposant</t>
  </si>
  <si>
    <t>Ponto de Rede com acesso à Internet para 1 PC</t>
  </si>
  <si>
    <t>Network Point with Internet access for 1 PC</t>
  </si>
  <si>
    <t>Punto de Red com acceso a Internet para 1 PC</t>
  </si>
  <si>
    <t>Point de Réseau avec d'accès à Internet pour 1 PC</t>
  </si>
  <si>
    <t>Largura de Banda adicional</t>
  </si>
  <si>
    <t>Bandwidth additional</t>
  </si>
  <si>
    <t>Anchura de Banda adicional</t>
  </si>
  <si>
    <t>Largeur Bande Supplémentaire</t>
  </si>
  <si>
    <t>Água Quente  (serviço adicional ao ponto de água fria)</t>
  </si>
  <si>
    <t>Hot Water   (additional service to the cold water point)</t>
  </si>
  <si>
    <t>Agua Caliente  (servicio adicional al punto de agua fría)</t>
  </si>
  <si>
    <t>Eau Chaude  (service supplémentaire à point d'eau froide)</t>
  </si>
  <si>
    <t>Monitores</t>
  </si>
  <si>
    <t>Monitors</t>
  </si>
  <si>
    <t>Moniteurs</t>
  </si>
  <si>
    <t>Outro</t>
  </si>
  <si>
    <t>Other</t>
  </si>
  <si>
    <t>Otro</t>
  </si>
  <si>
    <t>Autre</t>
  </si>
  <si>
    <t>Limp</t>
  </si>
  <si>
    <t>avec Lambeaux de Couleur</t>
  </si>
  <si>
    <t>HOSP 1</t>
  </si>
  <si>
    <t>HOSP 2</t>
  </si>
  <si>
    <t>Ler+</t>
  </si>
  <si>
    <t>Read+</t>
  </si>
  <si>
    <t>Leer+</t>
  </si>
  <si>
    <t>Lire+</t>
  </si>
  <si>
    <t>ATENÇÃO!</t>
  </si>
  <si>
    <t>ATTENTION!</t>
  </si>
  <si>
    <t>¡ATENCIÓN!</t>
  </si>
  <si>
    <t>Banco Montepio Geral  -  IBAN: PT50 0036 0088 9910 0059 356 91 -  BIC/SWIFT: MPIOPTPL</t>
  </si>
  <si>
    <t>Restante pagamento até:</t>
  </si>
  <si>
    <t>Remaining payment until:</t>
  </si>
  <si>
    <t>Restante pago hasta el:</t>
  </si>
  <si>
    <t>Restant paiement jusqu'à:</t>
  </si>
  <si>
    <t>Pagamento a favor de:    LISBOA-FEIRAS CONGRESSOS E EVENTOS   (referência)</t>
  </si>
  <si>
    <t>Payment in favor of:    LISBOA-FEIRAS CONGRESSOS E EVENTOS   (reference)</t>
  </si>
  <si>
    <t>Pago a favor de:    LISBOA-FEIRAS CONGRESSOS E EVENTOS   (referencia)</t>
  </si>
  <si>
    <t>Paiement en faveur de:    LISBOA-FEIRAS CONGRESSOS E EVENTOS   (référence)</t>
  </si>
  <si>
    <t>Limpeza de Stand INCLUI</t>
  </si>
  <si>
    <t>Cleaning of the Booth INCLUDES</t>
  </si>
  <si>
    <t>Limpieza de Stand INCLUYE</t>
  </si>
  <si>
    <t>Nettoyage du Stand INCLUT</t>
  </si>
  <si>
    <t>Limpeza de Stand NÃO Inclui</t>
  </si>
  <si>
    <t>Cleaning of Stand NOT Includes</t>
  </si>
  <si>
    <t>Limpieza de Stand NO Incluye</t>
  </si>
  <si>
    <t>Nettoyage du Stand NON Inclut</t>
  </si>
  <si>
    <t>•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Limpeza dos cestos de lixo, Pequenas limpezas 
    irregulares em zonas com derrames e a pedido dos expositores, com excepção de aspirações.</t>
  </si>
  <si>
    <t xml:space="preserve">• Cleaning executed before the opening of the Event and after the ending of assembly in the pavilion. (Remove plastics from the carpet booths; Vacuuming of carpets; Washing of floors; Cleaning of furniture). 
• Daily cleaning up to an hour before the opening of the Exhibition: Vacuuming of carpets and Dusting.
• Rotating crew twice a day during the Exhibition collecting trash; cleaning of garbage bins; small irregular cleaning jobs in areas with spills and at the Exhibitors' request, with the exception of vacuuming. </t>
  </si>
  <si>
    <r>
      <rPr>
        <sz val="8"/>
        <color rgb="FF1F497D"/>
        <rFont val="Arial"/>
        <family val="2"/>
      </rPr>
      <t>•</t>
    </r>
    <r>
      <rPr>
        <sz val="8"/>
        <color rgb="FF1F497D"/>
        <rFont val="Calibri"/>
        <family val="2"/>
      </rPr>
      <t xml:space="preserve"> Limpieza ejecutada antes de la apertura del Certamen, después de finalizar el  montaje en el pabellón. (Retirada del  plástico protector de la moqueta del stand;  Aspiración de  moqueta; Lavado de pavimentos; Limpieza de mobiliario).  
</t>
    </r>
    <r>
      <rPr>
        <sz val="8"/>
        <color rgb="FF1F497D"/>
        <rFont val="Arial"/>
        <family val="2"/>
      </rPr>
      <t>•</t>
    </r>
    <r>
      <rPr>
        <sz val="8"/>
        <color rgb="FF1F497D"/>
        <rFont val="Calibri"/>
        <family val="2"/>
      </rPr>
      <t xml:space="preserve"> Limpieza diaria hasta una hora antes de la apertura del Certamen (Aspiración de moquetas y Limpieza del polvo).  
• Equipo rotativo 2 veces al día, durante la realización para la recogida de basuras; Limpieza de las papeleras; Pequeñas limpiezas irregulares en zonas con derrames y a petición de los Expositores, excepto aspiraciones.</t>
    </r>
    <r>
      <rPr>
        <sz val="8"/>
        <color rgb="FF1F497D"/>
        <rFont val="Arial"/>
        <family val="2"/>
      </rPr>
      <t/>
    </r>
  </si>
  <si>
    <t>• Nettoyage avant l'ouverture de l'exposition, après la fin de l'assemblage dans le pavillon (Suppression de la protection en plastique de la moquette du stand, vide de tapis, planchers de lavage, le nettoyage des meubles).
 • Nettoyage quotidien jusqu'à une heure avant l'ouverture de l'expositon (vide tapis et nettoyage par le vide).
 • Piquetage rotatif 2 fois par jour pendant l'exécution de la collecte des déchets; Nettoyage des poubelles, nettoyage Petit irrégulière dans les zones avec des coups et à la demande des exposants, sauf aspirations.</t>
  </si>
  <si>
    <t>Limpeza de objectos ou produtos expostos; Remoção de materiais e utensílios sobrantes de montagens; Lavagem de alcatifas e remoção de nódoas; Lavagem com meios mecânicos de pavimentos; Tratamento de pavimentos, tais como: Selagens, enceramentos e vitrificações de pavimentos em mármore, lustragens, etc;. Remoção de colas em mobiliário e painéis verticais.  
A limpeza de produtos expostos é sujeita a Orçamento.</t>
  </si>
  <si>
    <t xml:space="preserve">Cleaning of objects or products on display; Removal of materials and items left over from the assembly period; Washing of mats and removal of stains; Mechanical floor washing; Floor treatment, such as: sealers, floor wax and vitrification of marble floors, floor polishers, etc.; Removal of glue from furniture and vertical panels. 
The Cleaning of exhibited products is subject to budget. </t>
  </si>
  <si>
    <r>
      <t>Limpieza de los objetos o productos expuestos; Retirada de materiales y utensilios sobrantes de montajes; Lavado de moquetas y retirada de manchas; Lavado con medios mecánicos de pavimentos; Tratamiento de pavimentos, tales como: Sellado, encerado y vitrificaciones de pavimentos en mármol, pulimentos, etc.; retirada de pegamento en mobiliario y paneles verticales. 
La limpieza de los productos expuestos está sujeta a Presupuesto.</t>
    </r>
    <r>
      <rPr>
        <sz val="8"/>
        <color rgb="FF1F497D"/>
        <rFont val="Arial"/>
        <family val="2"/>
      </rPr>
      <t/>
    </r>
  </si>
  <si>
    <t>Le nettoyage d'articles ou de produits exposés; Suppression des excédents de matériaux et ustensiles supports; Tapis à laver et enlever les taches; Lavage des sols avec des moyens mécaniques; Traitement du sol tels que: étanchéité, épilation à la cire et vitrages planchers de marbre, lustragens, etc;. L'enlèvement de colles à meubles et des panneaux verticaux. 
Nettoyage produits exposés est soumis à budget.</t>
  </si>
  <si>
    <t>PARQUE SUBTERRÂNEO</t>
  </si>
  <si>
    <t>PARK SUBTERRANEAN</t>
  </si>
  <si>
    <t>PARQUE SUBTERRÁNEO</t>
  </si>
  <si>
    <t>PARKING SOUTERRAIN</t>
  </si>
  <si>
    <t>PONTO DE ÁGUA FRIA E ESGOTO</t>
  </si>
  <si>
    <t>POINT D'EAU FROIDE ET D'ÉGOUT</t>
  </si>
  <si>
    <t>PUNTO AGUA FRIA Y DESAGÜE</t>
  </si>
  <si>
    <t>POINT WATER AND DRAIN</t>
  </si>
  <si>
    <t>A redução ou a eliminação de elementos que constituam a estrutura do stand, não implicam uma redução de custos.
Todo o material utilizado no stand, é alugado, pelo que qualquer dano provocado, o expositor terá que assumir os custos.</t>
  </si>
  <si>
    <t>The reduction or the elimination of elements which make up the stand structure of the do not imply a reduction in costs.
All material used in the stand is rented, so any damage the exhibitor will have to bear the costs.</t>
  </si>
  <si>
    <t>La réduction ou l'élimination des éléments qui constituent la structure du stand, n'impliquent pas une réduction des coûts.
Tout le matériel utilisé dans le stand est loué, donc tout dommage causé, le exposant devra supporter les coûts.</t>
  </si>
  <si>
    <t>Telefone de Mesa</t>
  </si>
  <si>
    <t>Teléfono de Mesa</t>
  </si>
  <si>
    <t>Téléphone de Table</t>
  </si>
  <si>
    <t>Table Phone</t>
  </si>
  <si>
    <t>Hotsp</t>
  </si>
  <si>
    <t>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t>
  </si>
  <si>
    <t xml:space="preserve">NOT PERMITTED to customers connect their own equipment distribution network,  such as, for example, routers, switches, hubs, access points/antennas, etc. as well as the  usage of systems that incur Wi-Fi technology, for example, robotized systems, except if previously justified in writing, and approved by the International Fair of Lisbon (FIL). 
Any situation whatsoever detected that goes against these conditions/norms measures shall be taken in and the client will be charged for any and all costs concerning possible damages and losses caused to the fair or to third parties. </t>
  </si>
  <si>
    <t>NO SE PERMITE a los clientes conectar sus propios equipos de distribución de red,  como por ejemplo, routers, switches, hubs, access points/antenas, etc., así como la utilización de sistemas que recurran a tecnología Wi-Fi por ejemplo, sistemas robotizados, excepto, si previamente han sido solicitados por escrito y aprobados por la Feria Internacional de Lisboa (FIL) . Cualquier situación detectada que vaya en contra de estas determinaciones, se tomaran medidas en conformidad y a los responsables les serán imputados los costes por posibles daños y pierdas de FIL o de terceros.</t>
  </si>
  <si>
    <t>NON PERMIS aux clients de connecter leur propre réseau de distribution de matériel, tels que les routeurs, commutateurs, concentrateurs, points d'accès / antennes, etc., ainsi que l'utilisation de systèmes faisant usage de la technologie Wi-Fi tels que les systèmes robotiques, sauf se ils ont déjà été demandé par écrit et approuvé par la Foire Internationale de Lisbonne (FIL).  
Toute situation détecté que va à l'encontre de ces décisions,des mesures doivent être prises dans le respect et les responsables seront facturés les frais de dommages et perdre FIL ou de tiers.</t>
  </si>
  <si>
    <t>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t>
  </si>
  <si>
    <t>To use the Premium network it is necessary that users have devices that allow them to access Wi-Fi at a frequency of 5GHz.
The Premium network will be available in all the event halls and allows users to navigate faster and with less interference
The Wi-Fi network is sized for non-intensive use. 
For professional use or for demonstrations we recommend the internet connection / wired network with Internet access.</t>
  </si>
  <si>
    <t>Para utilizar la red Premium es necesario que los usuarios tengan dispositivos que les permitan acceder al wi-fi a la frecuencia de 5GHz. La red Premium estará disponible en todos los pabellones del evento y permite a los usuarios navegar de forma más rápida y con menos interferencias. La red Wi-Fi está dimensionado para un uso no intensivo. Para uso profesional o para demostraciones recomendamos la conexión a internet/red cableada con acceso a Internet.</t>
  </si>
  <si>
    <t>Pour utiliser le réseau Premium, les utilisateurs doivent disposer d'appareils leur permettant d'accéder au Wi-Fi à une fréquence de 5 GHz. Le réseau Premium sera disponible dans tous les pavillons de l'événement et permettra aux utilisateurs de naviguer plus rapidement et avec moins d'interférences. Le réseau Wi-Fi est dimensionné pour une utilisation non intensive. Pour un usage professionnel et des démonstrations, nous vous recommandons d'utiliser le câble Point avec accès internet Internet / réseau.</t>
  </si>
  <si>
    <t>REDE WI-FI DEDICADA AO STAND</t>
  </si>
  <si>
    <t>WI-FI NETWORK DEDICATED TO STAND</t>
  </si>
  <si>
    <t>RED WI-FI DEDICADA AL STAND</t>
  </si>
  <si>
    <t>RESEAU WI-FI DEDIE AU STAND</t>
  </si>
  <si>
    <t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t>
  </si>
  <si>
    <t>Have a wi-fi network dedicated to your stand. This network will be available for use only in the booth area and may have a password / SSID and customizable password
The base bandwidth will be 10Mbps, which can be changed by purchasing more bandwidth.</t>
  </si>
  <si>
    <t>Disponer de una red wi-fi dedicada a su stand. Esta red estará disponible para su uso sólo en el área del stand y puede tener una contraseña / SSID y contraseña personalizable
El ancho de banda base será de 10Mbps, pudiendo ser cambiado mediante la compra de más ancho de banda.</t>
  </si>
  <si>
    <t>Avoir un réseau wi-fi dédié à votre stand. Ce réseau sera disponible pour une utilisation uniquement dans la zone de la cabine et peut avoir un mot de passe / SSID et un mot de passe personnalisable.
La bande passante de base sera de 10 Mbps, ce qui peut être modifié en achetant plus de bande passante.</t>
  </si>
  <si>
    <t>REDE WI-FI 2.4GHz</t>
  </si>
  <si>
    <t>WI-FI NETWORK 2.4GHz</t>
  </si>
  <si>
    <t>RED WI-FI 2.4GHz</t>
  </si>
  <si>
    <t>RESEAU WI-FI 2.4GHz</t>
  </si>
  <si>
    <r>
      <rPr>
        <sz val="8"/>
        <color theme="3"/>
        <rFont val="Calibri"/>
        <family val="2"/>
      </rPr>
      <t>Acesso gratuíto a</t>
    </r>
    <r>
      <rPr>
        <sz val="8"/>
        <color theme="3"/>
        <rFont val="Calibri"/>
        <family val="2"/>
        <scheme val="minor"/>
      </rPr>
      <t xml:space="preserve"> rede Wi-Fi existente nos Pavilhões da FIL, na frequência 2.4GHz, sem limite de utilizadores. A FIL não garante a velocidade de navegação nesta rede, que estará condicionada pelo número de utilizadores e pelo ruído existente no recinto.</t>
    </r>
  </si>
  <si>
    <t>Free access to Wi-Fi network in the FIL Pavilions, in the 2.4GHz frequency, with no user limit. The FIL does not guarantee the speed of navigation in this network, which will be conditioned by the number of users and the noise existing in the venue.</t>
  </si>
  <si>
    <t>Acceso gratuito a la red Wi-Fi existente en los Pabellones de la FIL, en la frecuencia 2.4GHz, sin límite de usuarios. FIL no garantiza la velocidad de navegación en esta red, que estará condicionada por el número de usuarios y el ruido existente en el recinto.</t>
  </si>
  <si>
    <t>Accès gratuit au réseau Wi-Fi existant dans les pavillons FIL, à la fréquence de 2,4 GHz, sans limitation du nombre d'utilisateurs. FIL ne garantit pas la vitesse de navigation sur ce réseau, qui sera conditionné par le nombre d'utilisateurs et le bruit existant dans le parc.</t>
  </si>
  <si>
    <t>CONTAINER FOR RUBBISH DISMANTLING</t>
  </si>
  <si>
    <t>CONTENEDOR P/ BASURA DESMONTAJE</t>
  </si>
  <si>
    <t>CONTENEUR P/ DÉCHET DÉMONTAGE</t>
  </si>
  <si>
    <t>Premium 5GHz - 1 Dispositivo</t>
  </si>
  <si>
    <t>Premium 5GHz - 5 Dispositivos</t>
  </si>
  <si>
    <t>Premium 5GHz - 50 Dispositivos</t>
  </si>
  <si>
    <t>Premium 5GHz - 100 Dispositivos</t>
  </si>
  <si>
    <t>Dedicada ao Stand - 50 Dispositivos</t>
  </si>
  <si>
    <t>Premium 5GHz - 1 Device</t>
  </si>
  <si>
    <t>Premium 5GHz - 5 Devices</t>
  </si>
  <si>
    <t>Premium 5GHz - 50 Devices</t>
  </si>
  <si>
    <t>Premium 5GHz - 100 Devices</t>
  </si>
  <si>
    <t>Dedicated to Stand - 50 Devices</t>
  </si>
  <si>
    <t>Dedicada al Stand - 50 Dispositivos</t>
  </si>
  <si>
    <t>Premium 5GHz - 1 Dispositif</t>
  </si>
  <si>
    <t>Premium 5GHz - 5 Dispositif</t>
  </si>
  <si>
    <t>Premium 5GHz - 50 Dispositif</t>
  </si>
  <si>
    <t>Premium 5GHz - 100 Dispositif</t>
  </si>
  <si>
    <t>Dédié au Stand - 50 Dispositif</t>
  </si>
  <si>
    <t>REDE WI-FI PREMIUM  5GHz</t>
  </si>
  <si>
    <t>WI-FI NETWORK PREMIUM  5GHz</t>
  </si>
  <si>
    <t>RED WI-FI PREMIUM  5GHz</t>
  </si>
  <si>
    <t>RESEAU WI-FI PREMIUM  5GHz</t>
  </si>
  <si>
    <t>(inclui 1 ponto de internet)</t>
  </si>
  <si>
    <t>(incluye 1 punto de internet)</t>
  </si>
  <si>
    <t>(includes 1 internet point)</t>
  </si>
  <si>
    <t>(comprend 1 point internet)</t>
  </si>
  <si>
    <t>Alcatifa</t>
  </si>
  <si>
    <t>3,2 cm alt. COM Alcatifa</t>
  </si>
  <si>
    <t>3,2 cm height WITH Carpeting</t>
  </si>
  <si>
    <t>3,2 cm alt. CON Moqueta</t>
  </si>
  <si>
    <t>3,2 cm hauteur AVEC Moquette</t>
  </si>
  <si>
    <t>10 cm alt. COM Alcatifa</t>
  </si>
  <si>
    <t>10 cm height WITH Carpeting</t>
  </si>
  <si>
    <t>10 cm alt. CON Moqueta</t>
  </si>
  <si>
    <t>10 cm hauteur AVEC Moquette</t>
  </si>
  <si>
    <t>3,2 cm alt. SEM Alcatifa</t>
  </si>
  <si>
    <t>3,2 cm height WITHOUT Carpeting</t>
  </si>
  <si>
    <t>3,2 cm alt. SIN Moqueta</t>
  </si>
  <si>
    <t>3,2 cm hauteur SANS Moquette</t>
  </si>
  <si>
    <t>10 cm alt. SEM Alcatifa</t>
  </si>
  <si>
    <t>10 cm height WITHOUT Carpeting</t>
  </si>
  <si>
    <t>10 cm alt. SIN Moqueta</t>
  </si>
  <si>
    <t>10 cm hauteur SANS Moquette</t>
  </si>
  <si>
    <t xml:space="preserve">INTERNET - WI-FI </t>
  </si>
  <si>
    <t>6 m3</t>
  </si>
  <si>
    <t>10 m3</t>
  </si>
  <si>
    <t>15 m3</t>
  </si>
  <si>
    <t>20 m3</t>
  </si>
  <si>
    <t>30 m3</t>
  </si>
  <si>
    <t>CONTENTOR PARA LIXO DESMONTAGEM</t>
  </si>
  <si>
    <t>406 655</t>
  </si>
  <si>
    <t>406 654</t>
  </si>
  <si>
    <t>Limp.</t>
  </si>
  <si>
    <t>100 Disp</t>
  </si>
  <si>
    <t>1 Disp</t>
  </si>
  <si>
    <t>5 Disp</t>
  </si>
  <si>
    <t>50 Disp</t>
  </si>
  <si>
    <t>Pagamento inicial com a entrega da Requisição:</t>
  </si>
  <si>
    <t>Initial payment with the delivery of the Request:</t>
  </si>
  <si>
    <t>Pago inicial con la entrega de la Solicitud:</t>
  </si>
  <si>
    <t>Paiement initial avec la livraison de la Demande:</t>
  </si>
  <si>
    <t>Rua do Bojador - Edifício FIL  -  1998-010 Lisboa  -  PORTUGAL</t>
  </si>
  <si>
    <t>(para Stand próprio  -  Fornecimento e Colocação)</t>
  </si>
  <si>
    <t xml:space="preserve">ALCATIFA </t>
  </si>
  <si>
    <t>CARPET</t>
  </si>
  <si>
    <t>MOQUETA</t>
  </si>
  <si>
    <t>MOQUETTE</t>
  </si>
  <si>
    <t>(Stand for itself  -  Supply and Placement)</t>
  </si>
  <si>
    <t>(para Stand próprio  -  Suministro y Colocación)</t>
  </si>
  <si>
    <t>(pour Stand propre  -  Fourniture et Installation)</t>
  </si>
  <si>
    <t xml:space="preserve">14 a 16 de Novembro 2019    </t>
  </si>
  <si>
    <t>14 to 16 November 2019</t>
  </si>
  <si>
    <t>14 al 16 de Noviembre 2019</t>
  </si>
  <si>
    <t>14 à 16 Novembre 2019</t>
  </si>
  <si>
    <t>www.omd.pt/congresso/2019</t>
  </si>
  <si>
    <t>EXPODENTARIA 2019</t>
  </si>
  <si>
    <t>IVA de Parque:  (Ler NORMAS DE PARTICIPAÇÃO)</t>
  </si>
  <si>
    <t>VAT Parking: (Read PARTICIPATION RULES)</t>
  </si>
  <si>
    <t>IVA Parking: (Leer NORMAS PARTICIPACIÓN)</t>
  </si>
  <si>
    <t>TVA de Parc:  (Lire NORMES DE PARTICIPATION)</t>
  </si>
  <si>
    <t>São válidos para o período da Montagem, Realização e Desmontagem das 07H00 às 24H00.
O estacionamento fora destes períodos fica sujeito a custos adicionais conforme tabela de preços de Parque.</t>
  </si>
  <si>
    <t>Son válidos para el periodo de Montaje, Realización y Desmontaje de las 07H00 a las 24H00.  
El Aparcamiento fuera de estos periodos queda sujeto a costos adicionales de acuerdo con la tabla de precios del Parque.</t>
  </si>
  <si>
    <t>Sont valables pour la période de Montage, Réalisation et Démontage de 07H00 à 24H00.
Parking en dehors de ces périodes est soumis à des frais supplémentaires que le Parc liste de prix.</t>
  </si>
  <si>
    <t xml:space="preserve">The parking are valid for the period of Setting-up, Realization and Disassembly between 07H00 - 24H00. 
Parking that does not occur between these hours is subject to additional fees, in conformity with the Parking fare table. </t>
  </si>
  <si>
    <t>O estacionamento está limitado a viaturas até 2m de altura.</t>
  </si>
  <si>
    <t>The parking is limited to vehicles that do not exceed 2 metres in height.</t>
  </si>
  <si>
    <t xml:space="preserve">El estacionamiento está limitado a vehículos hasta los 2m de altura. </t>
  </si>
  <si>
    <t>Le parking souterrain est limitée aux véhicules jusqu'à 2m de haut.</t>
  </si>
  <si>
    <t>Estacionamento para todos os dias do Evento</t>
  </si>
  <si>
    <t>Estacionamento Diário</t>
  </si>
  <si>
    <t>Aparcamiento para todos los días del evento</t>
  </si>
  <si>
    <t>Parking pour tous les jours de l'événement</t>
  </si>
  <si>
    <t>Parking for all the days of the Event</t>
  </si>
  <si>
    <t>Daily Parking</t>
  </si>
  <si>
    <t>Aparcamiento diario</t>
  </si>
  <si>
    <t>Parking quotidien</t>
  </si>
  <si>
    <t>(3) SERVIÇOS FIL</t>
  </si>
  <si>
    <t>(3) FIL SERVICES</t>
  </si>
  <si>
    <t>(3) SERVICIOS FIL</t>
  </si>
  <si>
    <t>(3) SERVICES 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</si>
</sst>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 \/\ mm\ \/\ yyyy"/>
    <numFmt numFmtId="165" formatCode="#,##0.0"/>
    <numFmt numFmtId="166" formatCode="#,##0.00\ &quot;€&quot;"/>
  </numFmts>
  <fonts count="95" x14ac:knownFonts="1">
    <font>
      <sz val="10"/>
      <name val="Arial"/>
    </font>
    <font>
      <sz val="8"/>
      <color theme="1"/>
      <name val="Calibri"/>
      <family val="2"/>
    </font>
    <font>
      <sz val="10"/>
      <color theme="1"/>
      <name val="Bookman Old Style"/>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u/>
      <sz val="10"/>
      <color theme="10"/>
      <name val="Arial"/>
      <family val="2"/>
    </font>
    <font>
      <b/>
      <sz val="9"/>
      <color theme="3"/>
      <name val="Calibri"/>
      <family val="2"/>
    </font>
    <font>
      <sz val="8"/>
      <color theme="3"/>
      <name val="Calibri"/>
      <family val="2"/>
    </font>
    <font>
      <b/>
      <sz val="10"/>
      <color theme="3"/>
      <name val="Calibri"/>
      <family val="2"/>
    </font>
    <font>
      <sz val="10"/>
      <name val="Calibri"/>
      <family val="2"/>
    </font>
    <font>
      <sz val="7"/>
      <name val="Calibri"/>
      <family val="2"/>
    </font>
    <font>
      <sz val="8"/>
      <color rgb="FF1F497D"/>
      <name val="Calibri"/>
      <family val="2"/>
    </font>
    <font>
      <sz val="8"/>
      <name val="Calibri"/>
      <family val="2"/>
    </font>
    <font>
      <sz val="8"/>
      <color theme="3"/>
      <name val="Calibri"/>
      <family val="2"/>
      <scheme val="minor"/>
    </font>
    <font>
      <b/>
      <sz val="8"/>
      <color theme="3"/>
      <name val="Calibri"/>
      <family val="2"/>
      <scheme val="minor"/>
    </font>
    <font>
      <b/>
      <u/>
      <sz val="8"/>
      <color theme="3"/>
      <name val="Calibri"/>
      <family val="2"/>
      <scheme val="minor"/>
    </font>
    <font>
      <u/>
      <sz val="8"/>
      <color theme="3"/>
      <name val="Calibri"/>
      <family val="2"/>
      <scheme val="minor"/>
    </font>
    <font>
      <b/>
      <u/>
      <sz val="8"/>
      <color theme="3"/>
      <name val="Calibri"/>
      <family val="2"/>
    </font>
    <font>
      <b/>
      <sz val="8"/>
      <color theme="3"/>
      <name val="Calibri"/>
      <family val="2"/>
    </font>
    <font>
      <sz val="9"/>
      <name val="Calibri"/>
      <family val="2"/>
    </font>
    <font>
      <sz val="9"/>
      <color theme="3"/>
      <name val="Calibri"/>
      <family val="2"/>
    </font>
    <font>
      <b/>
      <sz val="9"/>
      <name val="Calibri"/>
      <family val="2"/>
    </font>
    <font>
      <b/>
      <sz val="9"/>
      <color rgb="FFFF0000"/>
      <name val="Calibri"/>
      <family val="2"/>
    </font>
    <font>
      <sz val="8"/>
      <color theme="0" tint="-0.499984740745262"/>
      <name val="Calibri"/>
      <family val="2"/>
    </font>
    <font>
      <sz val="8"/>
      <color theme="0"/>
      <name val="Calibri"/>
      <family val="2"/>
    </font>
    <font>
      <b/>
      <sz val="8"/>
      <color rgb="FF1F497D"/>
      <name val="Calibri"/>
      <family val="2"/>
    </font>
    <font>
      <b/>
      <sz val="8"/>
      <name val="Calibri"/>
      <family val="2"/>
    </font>
    <font>
      <b/>
      <sz val="8"/>
      <color rgb="FFFF0000"/>
      <name val="Calibri"/>
      <family val="2"/>
    </font>
    <font>
      <i/>
      <sz val="8"/>
      <color theme="3"/>
      <name val="Calibri"/>
      <family val="2"/>
    </font>
    <font>
      <sz val="8"/>
      <color theme="9" tint="-0.249977111117893"/>
      <name val="Calibri"/>
      <family val="2"/>
    </font>
    <font>
      <sz val="12"/>
      <name val="Calibri"/>
      <family val="2"/>
    </font>
    <font>
      <sz val="8"/>
      <name val="Arial"/>
      <family val="2"/>
    </font>
    <font>
      <b/>
      <sz val="8"/>
      <color rgb="FFFF0000"/>
      <name val="Rockwell Extra Bold"/>
      <family val="1"/>
    </font>
    <font>
      <b/>
      <sz val="8"/>
      <color theme="1"/>
      <name val="Calibri"/>
      <family val="2"/>
    </font>
    <font>
      <sz val="11"/>
      <name val="Calibri"/>
      <family val="2"/>
    </font>
    <font>
      <sz val="8"/>
      <color theme="3" tint="0.39997558519241921"/>
      <name val="Calibri"/>
      <family val="2"/>
    </font>
    <font>
      <sz val="8"/>
      <color theme="4"/>
      <name val="Calibri"/>
      <family val="2"/>
      <scheme val="minor"/>
    </font>
    <font>
      <b/>
      <u/>
      <sz val="8"/>
      <color theme="10"/>
      <name val="Calibri"/>
      <family val="2"/>
      <scheme val="minor"/>
    </font>
    <font>
      <b/>
      <sz val="8"/>
      <color theme="1" tint="0.34998626667073579"/>
      <name val="Calibri"/>
      <family val="2"/>
    </font>
    <font>
      <sz val="8"/>
      <color theme="1" tint="0.34998626667073579"/>
      <name val="Calibri"/>
      <family val="2"/>
    </font>
    <font>
      <sz val="8"/>
      <color theme="8"/>
      <name val="Calibri"/>
      <family val="2"/>
    </font>
    <font>
      <b/>
      <u/>
      <sz val="8"/>
      <color rgb="FF0000FF"/>
      <name val="Arial"/>
      <family val="2"/>
    </font>
    <font>
      <sz val="8"/>
      <color rgb="FF1F497D"/>
      <name val="Arial"/>
      <family val="2"/>
    </font>
    <font>
      <sz val="8"/>
      <color theme="3" tint="0.39997558519241921"/>
      <name val="Calibri"/>
      <family val="2"/>
      <scheme val="minor"/>
    </font>
    <font>
      <sz val="8"/>
      <color rgb="FF1F497D"/>
      <name val="Calibri"/>
      <family val="2"/>
      <scheme val="minor"/>
    </font>
    <font>
      <sz val="8"/>
      <color theme="9" tint="-0.249977111117893"/>
      <name val="Calibri"/>
      <family val="2"/>
      <scheme val="minor"/>
    </font>
    <font>
      <sz val="8"/>
      <color theme="8"/>
      <name val="Calibri"/>
      <family val="2"/>
      <scheme val="minor"/>
    </font>
    <font>
      <sz val="8"/>
      <name val="Calibri"/>
      <family val="2"/>
      <scheme val="minor"/>
    </font>
    <font>
      <sz val="9"/>
      <color theme="1"/>
      <name val="Calibri"/>
      <family val="2"/>
    </font>
    <font>
      <u/>
      <sz val="9"/>
      <color theme="10"/>
      <name val="Calibri"/>
      <family val="2"/>
    </font>
    <font>
      <b/>
      <sz val="8"/>
      <color theme="0"/>
      <name val="Calibri"/>
      <family val="2"/>
    </font>
    <font>
      <u/>
      <sz val="10"/>
      <color rgb="FF0000FF"/>
      <name val="Arial"/>
      <family val="2"/>
    </font>
    <font>
      <b/>
      <sz val="16"/>
      <color theme="3"/>
      <name val="Calibri"/>
      <family val="2"/>
      <scheme val="minor"/>
    </font>
    <font>
      <sz val="8"/>
      <color rgb="FFFF0000"/>
      <name val="Calibri"/>
      <family val="2"/>
      <scheme val="minor"/>
    </font>
    <font>
      <b/>
      <sz val="8"/>
      <color rgb="FF92D050"/>
      <name val="Calibri"/>
      <family val="2"/>
    </font>
    <font>
      <sz val="7"/>
      <color theme="1" tint="0.34998626667073579"/>
      <name val="Calibri"/>
      <family val="2"/>
    </font>
    <font>
      <sz val="10"/>
      <color theme="3"/>
      <name val="Arial"/>
      <family val="2"/>
    </font>
    <font>
      <b/>
      <sz val="9"/>
      <color rgb="FF1F497D"/>
      <name val="Calibri"/>
      <family val="2"/>
    </font>
    <font>
      <sz val="9"/>
      <color rgb="FF1F497D"/>
      <name val="Calibri"/>
      <family val="2"/>
    </font>
    <font>
      <b/>
      <sz val="8"/>
      <color theme="0"/>
      <name val="Calibri"/>
      <family val="2"/>
      <scheme val="minor"/>
    </font>
    <font>
      <sz val="7"/>
      <name val="Calibri"/>
      <family val="2"/>
      <scheme val="minor"/>
    </font>
    <font>
      <b/>
      <sz val="10"/>
      <color theme="3"/>
      <name val="Calibri"/>
      <family val="2"/>
      <scheme val="minor"/>
    </font>
    <font>
      <u/>
      <sz val="8"/>
      <color theme="10"/>
      <name val="Calibri"/>
      <family val="2"/>
    </font>
    <font>
      <sz val="8"/>
      <color theme="0"/>
      <name val="Calibri"/>
      <family val="2"/>
      <scheme val="minor"/>
    </font>
    <font>
      <b/>
      <sz val="9"/>
      <color theme="0"/>
      <name val="Calibri"/>
      <family val="2"/>
      <scheme val="minor"/>
    </font>
    <font>
      <u/>
      <sz val="8"/>
      <color theme="0"/>
      <name val="Calibri"/>
      <family val="2"/>
      <scheme val="minor"/>
    </font>
    <font>
      <sz val="10"/>
      <color theme="0"/>
      <name val="Calibri"/>
      <family val="2"/>
    </font>
    <font>
      <sz val="12"/>
      <color theme="0"/>
      <name val="Calibri"/>
      <family val="2"/>
    </font>
    <font>
      <sz val="9"/>
      <color theme="0"/>
      <name val="Calibri"/>
      <family val="2"/>
    </font>
    <font>
      <sz val="10"/>
      <color theme="3"/>
      <name val="Calibri"/>
      <family val="2"/>
    </font>
    <font>
      <sz val="12"/>
      <color theme="3"/>
      <name val="Calibri"/>
      <family val="2"/>
    </font>
    <font>
      <b/>
      <sz val="12"/>
      <color theme="3"/>
      <name val="Calibri"/>
      <family val="2"/>
    </font>
  </fonts>
  <fills count="48">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26"/>
      </patternFill>
    </fill>
    <fill>
      <patternFill patternType="solid">
        <fgColor indexed="15"/>
      </patternFill>
    </fill>
    <fill>
      <patternFill patternType="solid">
        <fgColor rgb="FFCCFF9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E1FFE1"/>
        <bgColor indexed="64"/>
      </patternFill>
    </fill>
    <fill>
      <patternFill patternType="solid">
        <fgColor theme="0" tint="-0.14999847407452621"/>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right style="thin">
        <color rgb="FF92D050"/>
      </right>
      <top/>
      <bottom style="thin">
        <color rgb="FF92D050"/>
      </bottom>
      <diagonal/>
    </border>
    <border>
      <left/>
      <right/>
      <top/>
      <bottom style="hair">
        <color rgb="FF92D05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bottom style="thin">
        <color rgb="FF92D050"/>
      </bottom>
      <diagonal/>
    </border>
    <border>
      <left style="thin">
        <color rgb="FF92D050"/>
      </left>
      <right/>
      <top/>
      <bottom/>
      <diagonal/>
    </border>
    <border>
      <left/>
      <right/>
      <top style="hair">
        <color theme="0" tint="-0.34998626667073579"/>
      </top>
      <bottom style="hair">
        <color theme="0" tint="-0.34998626667073579"/>
      </bottom>
      <diagonal/>
    </border>
    <border>
      <left/>
      <right style="thin">
        <color rgb="FF92D050"/>
      </right>
      <top/>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14993743705557422"/>
      </right>
      <top style="hair">
        <color theme="0" tint="-0.34998626667073579"/>
      </top>
      <bottom/>
      <diagonal/>
    </border>
    <border>
      <left style="hair">
        <color theme="0" tint="-0.14993743705557422"/>
      </left>
      <right/>
      <top style="hair">
        <color theme="0" tint="-0.34998626667073579"/>
      </top>
      <bottom/>
      <diagonal/>
    </border>
    <border>
      <left style="hair">
        <color theme="0" tint="-0.34998626667073579"/>
      </left>
      <right/>
      <top style="hair">
        <color theme="0" tint="-0.14990691854609822"/>
      </top>
      <bottom style="hair">
        <color theme="0" tint="-0.34998626667073579"/>
      </bottom>
      <diagonal/>
    </border>
    <border>
      <left/>
      <right/>
      <top style="hair">
        <color theme="0" tint="-0.14990691854609822"/>
      </top>
      <bottom style="hair">
        <color theme="0" tint="-0.34998626667073579"/>
      </bottom>
      <diagonal/>
    </border>
    <border>
      <left/>
      <right style="hair">
        <color theme="0" tint="-0.14990691854609822"/>
      </right>
      <top style="hair">
        <color theme="0" tint="-0.14990691854609822"/>
      </top>
      <bottom style="hair">
        <color theme="0" tint="-0.34998626667073579"/>
      </bottom>
      <diagonal/>
    </border>
    <border>
      <left style="hair">
        <color theme="0" tint="-0.14990691854609822"/>
      </left>
      <right/>
      <top style="hair">
        <color theme="0" tint="-0.14990691854609822"/>
      </top>
      <bottom style="hair">
        <color theme="0" tint="-0.34998626667073579"/>
      </bottom>
      <diagonal/>
    </border>
    <border>
      <left/>
      <right style="hair">
        <color theme="0" tint="-0.34998626667073579"/>
      </right>
      <top style="hair">
        <color theme="0" tint="-0.14990691854609822"/>
      </top>
      <bottom style="hair">
        <color theme="0" tint="-0.34998626667073579"/>
      </bottom>
      <diagonal/>
    </border>
    <border>
      <left/>
      <right/>
      <top/>
      <bottom style="thin">
        <color theme="0"/>
      </bottom>
      <diagonal/>
    </border>
    <border>
      <left/>
      <right/>
      <top/>
      <bottom style="hair">
        <color theme="3"/>
      </bottom>
      <diagonal/>
    </border>
    <border>
      <left/>
      <right style="thin">
        <color theme="3"/>
      </right>
      <top/>
      <bottom style="hair">
        <color theme="3"/>
      </bottom>
      <diagonal/>
    </border>
    <border>
      <left/>
      <right/>
      <top style="hair">
        <color theme="3"/>
      </top>
      <bottom/>
      <diagonal/>
    </border>
    <border>
      <left style="thin">
        <color theme="3"/>
      </left>
      <right/>
      <top/>
      <bottom style="hair">
        <color theme="3"/>
      </bottom>
      <diagonal/>
    </border>
    <border>
      <left style="thick">
        <color theme="3"/>
      </left>
      <right/>
      <top/>
      <bottom style="thin">
        <color theme="3"/>
      </bottom>
      <diagonal/>
    </border>
    <border>
      <left/>
      <right style="thick">
        <color theme="3"/>
      </right>
      <top/>
      <bottom style="thin">
        <color theme="3"/>
      </bottom>
      <diagonal/>
    </border>
    <border>
      <left/>
      <right/>
      <top style="thin">
        <color theme="0"/>
      </top>
      <bottom style="thick">
        <color theme="3"/>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style="thin">
        <color rgb="FF92D050"/>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medium">
        <color rgb="FF92D050"/>
      </left>
      <right/>
      <top style="thick">
        <color theme="3"/>
      </top>
      <bottom style="medium">
        <color rgb="FF92D050"/>
      </bottom>
      <diagonal/>
    </border>
    <border>
      <left/>
      <right style="medium">
        <color rgb="FF92D050"/>
      </right>
      <top style="thick">
        <color theme="3"/>
      </top>
      <bottom style="medium">
        <color rgb="FF92D05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3"/>
      </left>
      <right/>
      <top style="hair">
        <color theme="3"/>
      </top>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thin">
        <color indexed="64"/>
      </bottom>
      <diagonal/>
    </border>
    <border>
      <left/>
      <right/>
      <top/>
      <bottom style="thin">
        <color theme="0" tint="-0.24994659260841701"/>
      </bottom>
      <diagonal/>
    </border>
    <border>
      <left style="thin">
        <color auto="1"/>
      </left>
      <right/>
      <top style="thin">
        <color auto="1"/>
      </top>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s>
  <cellStyleXfs count="96">
    <xf numFmtId="0" fontId="0" fillId="0" borderId="0"/>
    <xf numFmtId="0" fontId="3"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3" fillId="23" borderId="0" applyNumberFormat="0" applyBorder="0" applyAlignment="0" applyProtection="0"/>
    <xf numFmtId="0" fontId="5" fillId="14" borderId="0" applyNumberFormat="0" applyBorder="0" applyAlignment="0" applyProtection="0"/>
    <xf numFmtId="0" fontId="6" fillId="24" borderId="1" applyNumberFormat="0" applyAlignment="0" applyProtection="0"/>
    <xf numFmtId="0" fontId="7" fillId="15" borderId="2" applyNumberFormat="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3" borderId="1" applyNumberFormat="0" applyAlignment="0" applyProtection="0"/>
    <xf numFmtId="0" fontId="15" fillId="0" borderId="6" applyNumberFormat="0" applyFill="0" applyAlignment="0" applyProtection="0"/>
    <xf numFmtId="0" fontId="16" fillId="23" borderId="0" applyNumberFormat="0" applyBorder="0" applyAlignment="0" applyProtection="0"/>
    <xf numFmtId="0" fontId="8" fillId="22" borderId="7" applyNumberFormat="0" applyFont="0" applyAlignment="0" applyProtection="0"/>
    <xf numFmtId="0" fontId="17" fillId="24" borderId="8" applyNumberFormat="0" applyAlignment="0" applyProtection="0"/>
    <xf numFmtId="4" fontId="18" fillId="29" borderId="9" applyNumberFormat="0" applyProtection="0">
      <alignment vertical="center"/>
    </xf>
    <xf numFmtId="4" fontId="19" fillId="29" borderId="9" applyNumberFormat="0" applyProtection="0">
      <alignment vertical="center"/>
    </xf>
    <xf numFmtId="4" fontId="18" fillId="29" borderId="9" applyNumberFormat="0" applyProtection="0">
      <alignment horizontal="left" vertical="center" indent="1"/>
    </xf>
    <xf numFmtId="0" fontId="18" fillId="29" borderId="9" applyNumberFormat="0" applyProtection="0">
      <alignment horizontal="left" vertical="top" indent="1"/>
    </xf>
    <xf numFmtId="4" fontId="18" fillId="30" borderId="0" applyNumberFormat="0" applyProtection="0">
      <alignment horizontal="left" vertical="center" indent="1"/>
    </xf>
    <xf numFmtId="4" fontId="20" fillId="2" borderId="9" applyNumberFormat="0" applyProtection="0">
      <alignment horizontal="right" vertical="center"/>
    </xf>
    <xf numFmtId="4" fontId="20" fillId="4" borderId="9" applyNumberFormat="0" applyProtection="0">
      <alignment horizontal="right" vertical="center"/>
    </xf>
    <xf numFmtId="4" fontId="20" fillId="31" borderId="9" applyNumberFormat="0" applyProtection="0">
      <alignment horizontal="right" vertical="center"/>
    </xf>
    <xf numFmtId="4" fontId="20" fillId="6" borderId="9" applyNumberFormat="0" applyProtection="0">
      <alignment horizontal="right" vertical="center"/>
    </xf>
    <xf numFmtId="4" fontId="20" fillId="7" borderId="9" applyNumberFormat="0" applyProtection="0">
      <alignment horizontal="right" vertical="center"/>
    </xf>
    <xf numFmtId="4" fontId="20" fillId="32" borderId="9" applyNumberFormat="0" applyProtection="0">
      <alignment horizontal="right" vertical="center"/>
    </xf>
    <xf numFmtId="4" fontId="20" fillId="33" borderId="9" applyNumberFormat="0" applyProtection="0">
      <alignment horizontal="right" vertical="center"/>
    </xf>
    <xf numFmtId="4" fontId="20" fillId="34" borderId="9" applyNumberFormat="0" applyProtection="0">
      <alignment horizontal="right" vertical="center"/>
    </xf>
    <xf numFmtId="4" fontId="20" fillId="5" borderId="9" applyNumberFormat="0" applyProtection="0">
      <alignment horizontal="right" vertical="center"/>
    </xf>
    <xf numFmtId="4" fontId="18" fillId="35" borderId="10" applyNumberFormat="0" applyProtection="0">
      <alignment horizontal="left" vertical="center" indent="1"/>
    </xf>
    <xf numFmtId="4" fontId="20" fillId="36" borderId="0" applyNumberFormat="0" applyProtection="0">
      <alignment horizontal="left" vertical="center" indent="1"/>
    </xf>
    <xf numFmtId="4" fontId="21" fillId="37" borderId="0" applyNumberFormat="0" applyProtection="0">
      <alignment horizontal="left" vertical="center" indent="1"/>
    </xf>
    <xf numFmtId="4" fontId="20" fillId="30" borderId="9" applyNumberFormat="0" applyProtection="0">
      <alignment horizontal="right" vertical="center"/>
    </xf>
    <xf numFmtId="4" fontId="22" fillId="36" borderId="0" applyNumberFormat="0" applyProtection="0">
      <alignment horizontal="left" vertical="center" indent="1"/>
    </xf>
    <xf numFmtId="4" fontId="22" fillId="30" borderId="0" applyNumberFormat="0" applyProtection="0">
      <alignment horizontal="left" vertical="center" indent="1"/>
    </xf>
    <xf numFmtId="0" fontId="8" fillId="37" borderId="9" applyNumberFormat="0" applyProtection="0">
      <alignment horizontal="left" vertical="center" indent="1"/>
    </xf>
    <xf numFmtId="0" fontId="8" fillId="37" borderId="9" applyNumberFormat="0" applyProtection="0">
      <alignment horizontal="left" vertical="top" indent="1"/>
    </xf>
    <xf numFmtId="0" fontId="8" fillId="30" borderId="9" applyNumberFormat="0" applyProtection="0">
      <alignment horizontal="left" vertical="center" indent="1"/>
    </xf>
    <xf numFmtId="0" fontId="8" fillId="30" borderId="9" applyNumberFormat="0" applyProtection="0">
      <alignment horizontal="left" vertical="top" indent="1"/>
    </xf>
    <xf numFmtId="0" fontId="8" fillId="3" borderId="9" applyNumberFormat="0" applyProtection="0">
      <alignment horizontal="left" vertical="center" indent="1"/>
    </xf>
    <xf numFmtId="0" fontId="8" fillId="3" borderId="9" applyNumberFormat="0" applyProtection="0">
      <alignment horizontal="left" vertical="top" indent="1"/>
    </xf>
    <xf numFmtId="0" fontId="8" fillId="36" borderId="9" applyNumberFormat="0" applyProtection="0">
      <alignment horizontal="left" vertical="center" indent="1"/>
    </xf>
    <xf numFmtId="0" fontId="8" fillId="36" borderId="9" applyNumberFormat="0" applyProtection="0">
      <alignment horizontal="left" vertical="top" indent="1"/>
    </xf>
    <xf numFmtId="0" fontId="8" fillId="38" borderId="11" applyNumberFormat="0">
      <protection locked="0"/>
    </xf>
    <xf numFmtId="4" fontId="20" fillId="39" borderId="9" applyNumberFormat="0" applyProtection="0">
      <alignment vertical="center"/>
    </xf>
    <xf numFmtId="4" fontId="23" fillId="39" borderId="9" applyNumberFormat="0" applyProtection="0">
      <alignment vertical="center"/>
    </xf>
    <xf numFmtId="4" fontId="20" fillId="39" borderId="9" applyNumberFormat="0" applyProtection="0">
      <alignment horizontal="left" vertical="center" indent="1"/>
    </xf>
    <xf numFmtId="0" fontId="20" fillId="39" borderId="9" applyNumberFormat="0" applyProtection="0">
      <alignment horizontal="left" vertical="top" indent="1"/>
    </xf>
    <xf numFmtId="4" fontId="20" fillId="36" borderId="9" applyNumberFormat="0" applyProtection="0">
      <alignment horizontal="right" vertical="center"/>
    </xf>
    <xf numFmtId="4" fontId="23" fillId="36" borderId="9" applyNumberFormat="0" applyProtection="0">
      <alignment horizontal="right" vertical="center"/>
    </xf>
    <xf numFmtId="4" fontId="20" fillId="30" borderId="9" applyNumberFormat="0" applyProtection="0">
      <alignment horizontal="left" vertical="center" indent="1"/>
    </xf>
    <xf numFmtId="0" fontId="20" fillId="30" borderId="9" applyNumberFormat="0" applyProtection="0">
      <alignment horizontal="left" vertical="top" indent="1"/>
    </xf>
    <xf numFmtId="4" fontId="24" fillId="40" borderId="0" applyNumberFormat="0" applyProtection="0">
      <alignment horizontal="left" vertical="center" indent="1"/>
    </xf>
    <xf numFmtId="4" fontId="25" fillId="36" borderId="9" applyNumberFormat="0" applyProtection="0">
      <alignment horizontal="right" vertical="center"/>
    </xf>
    <xf numFmtId="0" fontId="26" fillId="0" borderId="0" applyNumberFormat="0" applyFill="0" applyBorder="0" applyAlignment="0" applyProtection="0"/>
    <xf numFmtId="0" fontId="9" fillId="0" borderId="12" applyNumberFormat="0" applyFill="0" applyAlignment="0" applyProtection="0"/>
    <xf numFmtId="0" fontId="27" fillId="0" borderId="0" applyNumberFormat="0" applyFill="0" applyBorder="0" applyAlignment="0" applyProtection="0"/>
    <xf numFmtId="0" fontId="8" fillId="0" borderId="0"/>
    <xf numFmtId="0" fontId="28" fillId="0" borderId="0" applyNumberFormat="0" applyFill="0" applyBorder="0" applyAlignment="0" applyProtection="0">
      <alignment vertical="top"/>
      <protection locked="0"/>
    </xf>
    <xf numFmtId="0" fontId="2" fillId="0" borderId="0"/>
    <xf numFmtId="0" fontId="8" fillId="0" borderId="0"/>
    <xf numFmtId="0" fontId="71" fillId="0" borderId="0"/>
    <xf numFmtId="0" fontId="72" fillId="0" borderId="0" applyNumberFormat="0" applyFill="0" applyBorder="0" applyAlignment="0" applyProtection="0">
      <alignment vertical="top"/>
      <protection locked="0"/>
    </xf>
    <xf numFmtId="0" fontId="8" fillId="0" borderId="0"/>
    <xf numFmtId="0" fontId="71" fillId="0" borderId="0"/>
    <xf numFmtId="0" fontId="1" fillId="0" borderId="0"/>
    <xf numFmtId="0" fontId="1" fillId="0" borderId="0"/>
    <xf numFmtId="0" fontId="71" fillId="0" borderId="0"/>
    <xf numFmtId="0" fontId="85" fillId="0" borderId="0" applyNumberFormat="0" applyFill="0" applyBorder="0" applyAlignment="0" applyProtection="0">
      <alignment vertical="top"/>
      <protection locked="0"/>
    </xf>
    <xf numFmtId="0" fontId="1" fillId="0" borderId="0"/>
  </cellStyleXfs>
  <cellXfs count="665">
    <xf numFmtId="0" fontId="0" fillId="0" borderId="0" xfId="0"/>
    <xf numFmtId="0" fontId="36" fillId="0" borderId="0" xfId="83" applyFont="1" applyAlignment="1" applyProtection="1">
      <alignment horizontal="left"/>
      <protection hidden="1"/>
    </xf>
    <xf numFmtId="0" fontId="36" fillId="0" borderId="0" xfId="0" applyFont="1" applyBorder="1" applyProtection="1">
      <protection hidden="1"/>
    </xf>
    <xf numFmtId="0" fontId="36" fillId="0" borderId="0" xfId="0" applyFont="1" applyFill="1" applyBorder="1" applyAlignment="1" applyProtection="1">
      <alignment vertical="center"/>
      <protection hidden="1"/>
    </xf>
    <xf numFmtId="0" fontId="36" fillId="0" borderId="0" xfId="0" applyFont="1" applyBorder="1" applyAlignment="1" applyProtection="1">
      <alignment horizontal="left"/>
      <protection hidden="1"/>
    </xf>
    <xf numFmtId="0" fontId="36" fillId="0" borderId="0" xfId="0" applyFont="1" applyBorder="1" applyAlignment="1" applyProtection="1">
      <protection hidden="1"/>
    </xf>
    <xf numFmtId="0" fontId="30" fillId="0" borderId="0" xfId="0" applyFont="1" applyBorder="1" applyProtection="1">
      <protection hidden="1"/>
    </xf>
    <xf numFmtId="0" fontId="36" fillId="0" borderId="0" xfId="83" applyFont="1" applyFill="1" applyAlignment="1" applyProtection="1">
      <alignment horizontal="left"/>
      <protection hidden="1"/>
    </xf>
    <xf numFmtId="0" fontId="36" fillId="0" borderId="0" xfId="0" applyFont="1" applyFill="1" applyBorder="1" applyProtection="1">
      <protection hidden="1"/>
    </xf>
    <xf numFmtId="0" fontId="36" fillId="0" borderId="0" xfId="0" applyFont="1" applyFill="1" applyBorder="1" applyAlignment="1" applyProtection="1">
      <alignment horizontal="left"/>
      <protection hidden="1"/>
    </xf>
    <xf numFmtId="0" fontId="35" fillId="0" borderId="0" xfId="0" applyFont="1" applyProtection="1">
      <protection hidden="1"/>
    </xf>
    <xf numFmtId="4" fontId="30" fillId="0" borderId="0" xfId="0" applyNumberFormat="1" applyFont="1" applyFill="1" applyBorder="1" applyProtection="1">
      <protection hidden="1"/>
    </xf>
    <xf numFmtId="0" fontId="49" fillId="0" borderId="0" xfId="83" applyFont="1" applyFill="1" applyBorder="1" applyAlignment="1" applyProtection="1">
      <alignment horizontal="left"/>
      <protection hidden="1"/>
    </xf>
    <xf numFmtId="0" fontId="35" fillId="0" borderId="0" xfId="83" applyFont="1" applyFill="1" applyBorder="1" applyAlignment="1" applyProtection="1">
      <protection hidden="1"/>
    </xf>
    <xf numFmtId="0" fontId="46" fillId="0" borderId="0" xfId="0" applyFont="1" applyFill="1" applyBorder="1" applyAlignment="1" applyProtection="1">
      <alignment horizontal="center"/>
      <protection hidden="1"/>
    </xf>
    <xf numFmtId="0" fontId="40" fillId="0" borderId="0" xfId="0" applyFont="1" applyFill="1" applyBorder="1" applyAlignment="1" applyProtection="1">
      <alignment horizontal="right"/>
      <protection hidden="1"/>
    </xf>
    <xf numFmtId="0" fontId="30" fillId="0" borderId="0" xfId="0" applyFont="1" applyFill="1" applyBorder="1" applyAlignment="1" applyProtection="1">
      <protection hidden="1"/>
    </xf>
    <xf numFmtId="0" fontId="35" fillId="0" borderId="0" xfId="0" applyFont="1" applyBorder="1" applyProtection="1">
      <protection hidden="1"/>
    </xf>
    <xf numFmtId="0" fontId="30" fillId="0" borderId="0" xfId="0" applyFont="1" applyBorder="1" applyAlignment="1" applyProtection="1">
      <protection hidden="1"/>
    </xf>
    <xf numFmtId="0" fontId="35" fillId="0" borderId="0" xfId="0" applyFont="1" applyAlignment="1" applyProtection="1">
      <alignment horizontal="center"/>
      <protection hidden="1"/>
    </xf>
    <xf numFmtId="0" fontId="30" fillId="0" borderId="0" xfId="0" applyFont="1" applyBorder="1" applyAlignment="1" applyProtection="1">
      <alignment horizontal="left" vertical="center"/>
      <protection hidden="1"/>
    </xf>
    <xf numFmtId="0" fontId="34" fillId="0" borderId="0" xfId="0" applyFont="1" applyBorder="1" applyAlignment="1" applyProtection="1">
      <alignment horizontal="center" vertical="top"/>
      <protection hidden="1"/>
    </xf>
    <xf numFmtId="0" fontId="34" fillId="0" borderId="0" xfId="0" applyFont="1" applyBorder="1" applyAlignment="1" applyProtection="1">
      <alignment vertical="top"/>
      <protection hidden="1"/>
    </xf>
    <xf numFmtId="0" fontId="34" fillId="0" borderId="0" xfId="0" applyFont="1" applyBorder="1" applyProtection="1">
      <protection hidden="1"/>
    </xf>
    <xf numFmtId="0" fontId="48" fillId="0" borderId="0" xfId="0" applyFont="1" applyBorder="1" applyAlignment="1" applyProtection="1">
      <alignment vertical="top"/>
      <protection hidden="1"/>
    </xf>
    <xf numFmtId="4" fontId="48" fillId="0" borderId="0" xfId="0" applyNumberFormat="1" applyFont="1" applyFill="1" applyBorder="1" applyAlignment="1" applyProtection="1">
      <alignment horizontal="right"/>
      <protection hidden="1"/>
    </xf>
    <xf numFmtId="0" fontId="35" fillId="0" borderId="0" xfId="0" applyFont="1" applyBorder="1" applyAlignment="1" applyProtection="1">
      <alignment horizontal="center" vertical="top"/>
      <protection hidden="1"/>
    </xf>
    <xf numFmtId="0" fontId="30" fillId="0" borderId="0" xfId="0" applyFont="1" applyBorder="1" applyAlignment="1" applyProtection="1">
      <alignment vertical="top"/>
      <protection hidden="1"/>
    </xf>
    <xf numFmtId="0" fontId="35" fillId="0" borderId="0" xfId="0" applyFont="1" applyBorder="1" applyAlignment="1" applyProtection="1">
      <alignment vertical="top"/>
      <protection hidden="1"/>
    </xf>
    <xf numFmtId="0" fontId="35" fillId="0" borderId="0" xfId="0" applyFont="1" applyFill="1" applyBorder="1" applyProtection="1">
      <protection hidden="1"/>
    </xf>
    <xf numFmtId="0" fontId="48" fillId="0" borderId="0" xfId="0" applyFont="1" applyBorder="1" applyAlignment="1" applyProtection="1">
      <alignment horizontal="center"/>
      <protection hidden="1"/>
    </xf>
    <xf numFmtId="0" fontId="41" fillId="0" borderId="0" xfId="0" applyFont="1" applyFill="1" applyBorder="1" applyAlignment="1" applyProtection="1">
      <alignment horizontal="center"/>
      <protection hidden="1"/>
    </xf>
    <xf numFmtId="0" fontId="41" fillId="0" borderId="0" xfId="0" applyFont="1" applyFill="1" applyBorder="1" applyAlignment="1" applyProtection="1">
      <alignment vertical="center"/>
      <protection hidden="1"/>
    </xf>
    <xf numFmtId="0" fontId="30" fillId="0" borderId="0" xfId="83" applyFont="1" applyBorder="1" applyAlignment="1" applyProtection="1">
      <protection hidden="1"/>
    </xf>
    <xf numFmtId="0" fontId="51" fillId="0" borderId="0" xfId="83" applyFont="1" applyBorder="1" applyAlignment="1" applyProtection="1">
      <alignment horizontal="right"/>
      <protection hidden="1"/>
    </xf>
    <xf numFmtId="0" fontId="41" fillId="0" borderId="0" xfId="0" applyFont="1" applyFill="1" applyBorder="1" applyAlignment="1" applyProtection="1">
      <alignment horizontal="center" vertical="justify"/>
      <protection hidden="1"/>
    </xf>
    <xf numFmtId="0" fontId="34" fillId="0" borderId="26" xfId="0" applyFont="1" applyBorder="1" applyAlignment="1" applyProtection="1">
      <alignment horizontal="center" vertical="top"/>
      <protection hidden="1"/>
    </xf>
    <xf numFmtId="4" fontId="34" fillId="0" borderId="26" xfId="0" applyNumberFormat="1" applyFont="1" applyBorder="1" applyAlignment="1" applyProtection="1">
      <alignment horizontal="right"/>
      <protection hidden="1"/>
    </xf>
    <xf numFmtId="4" fontId="34" fillId="0" borderId="0" xfId="0" applyNumberFormat="1" applyFont="1" applyBorder="1" applyAlignment="1" applyProtection="1">
      <alignment horizontal="right" vertical="center"/>
      <protection hidden="1"/>
    </xf>
    <xf numFmtId="0" fontId="36" fillId="41" borderId="0" xfId="0" applyFont="1" applyFill="1" applyBorder="1" applyAlignment="1" applyProtection="1">
      <alignment horizontal="center"/>
      <protection hidden="1"/>
    </xf>
    <xf numFmtId="0" fontId="55" fillId="0" borderId="0" xfId="0" applyFont="1" applyFill="1" applyBorder="1" applyAlignment="1" applyProtection="1">
      <alignment horizontal="right" vertical="center"/>
      <protection hidden="1"/>
    </xf>
    <xf numFmtId="2" fontId="34" fillId="0" borderId="0" xfId="0" applyNumberFormat="1" applyFont="1" applyFill="1" applyBorder="1" applyAlignment="1" applyProtection="1">
      <alignment horizontal="center"/>
      <protection hidden="1"/>
    </xf>
    <xf numFmtId="2" fontId="30" fillId="0" borderId="0" xfId="0" applyNumberFormat="1" applyFont="1" applyFill="1" applyBorder="1" applyAlignment="1" applyProtection="1">
      <alignment horizontal="center"/>
      <protection hidden="1"/>
    </xf>
    <xf numFmtId="0" fontId="36" fillId="0" borderId="18" xfId="0" applyFont="1" applyBorder="1" applyProtection="1">
      <protection hidden="1"/>
    </xf>
    <xf numFmtId="0" fontId="30" fillId="0" borderId="0" xfId="0" applyFont="1" applyBorder="1" applyAlignment="1" applyProtection="1">
      <alignment horizontal="center" vertical="center"/>
      <protection hidden="1"/>
    </xf>
    <xf numFmtId="2" fontId="30" fillId="0" borderId="0" xfId="0" applyNumberFormat="1" applyFont="1" applyBorder="1" applyAlignment="1" applyProtection="1">
      <alignment horizontal="right" vertical="center"/>
      <protection hidden="1"/>
    </xf>
    <xf numFmtId="2" fontId="30" fillId="0" borderId="0" xfId="0" applyNumberFormat="1" applyFont="1" applyBorder="1" applyAlignment="1" applyProtection="1">
      <alignment vertical="center"/>
      <protection hidden="1"/>
    </xf>
    <xf numFmtId="0" fontId="30" fillId="0" borderId="23" xfId="0" applyFont="1" applyBorder="1" applyAlignment="1" applyProtection="1">
      <alignment horizontal="center" vertical="center"/>
      <protection hidden="1"/>
    </xf>
    <xf numFmtId="2" fontId="30" fillId="0" borderId="23" xfId="0" applyNumberFormat="1" applyFont="1" applyBorder="1" applyAlignment="1" applyProtection="1">
      <alignment horizontal="right" vertical="center"/>
      <protection hidden="1"/>
    </xf>
    <xf numFmtId="2" fontId="30" fillId="0" borderId="23" xfId="0" applyNumberFormat="1" applyFont="1" applyBorder="1" applyAlignment="1" applyProtection="1">
      <alignment vertical="center"/>
      <protection hidden="1"/>
    </xf>
    <xf numFmtId="9" fontId="36"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protection hidden="1"/>
    </xf>
    <xf numFmtId="0" fontId="36" fillId="41" borderId="0"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protection hidden="1"/>
    </xf>
    <xf numFmtId="0" fontId="67" fillId="0" borderId="0" xfId="0" applyFont="1" applyFill="1" applyBorder="1" applyAlignment="1" applyProtection="1">
      <protection hidden="1"/>
    </xf>
    <xf numFmtId="0" fontId="36" fillId="0" borderId="0" xfId="0" applyFont="1" applyFill="1" applyBorder="1" applyAlignment="1" applyProtection="1">
      <alignment horizontal="center" vertical="center"/>
      <protection hidden="1"/>
    </xf>
    <xf numFmtId="2" fontId="36" fillId="0" borderId="0" xfId="0" applyNumberFormat="1" applyFont="1" applyFill="1" applyBorder="1" applyAlignment="1" applyProtection="1">
      <alignment horizontal="center" vertical="center"/>
      <protection hidden="1"/>
    </xf>
    <xf numFmtId="9" fontId="36" fillId="0" borderId="0" xfId="0" applyNumberFormat="1" applyFont="1" applyFill="1" applyBorder="1" applyAlignment="1" applyProtection="1">
      <alignment horizontal="center" vertical="center"/>
      <protection hidden="1"/>
    </xf>
    <xf numFmtId="0" fontId="67" fillId="0" borderId="0" xfId="83" applyFont="1" applyFill="1" applyBorder="1" applyAlignment="1" applyProtection="1">
      <protection hidden="1"/>
    </xf>
    <xf numFmtId="0" fontId="67" fillId="0" borderId="0" xfId="0" applyFont="1" applyFill="1" applyBorder="1" applyAlignment="1" applyProtection="1">
      <alignment wrapText="1"/>
      <protection hidden="1"/>
    </xf>
    <xf numFmtId="0" fontId="36" fillId="0" borderId="0" xfId="0" applyNumberFormat="1" applyFont="1" applyBorder="1" applyAlignment="1" applyProtection="1">
      <alignment horizontal="left"/>
      <protection hidden="1"/>
    </xf>
    <xf numFmtId="0" fontId="70" fillId="0" borderId="0" xfId="83" applyFont="1" applyFill="1" applyBorder="1" applyAlignment="1" applyProtection="1">
      <alignment horizontal="left"/>
      <protection hidden="1"/>
    </xf>
    <xf numFmtId="0" fontId="70" fillId="0" borderId="0" xfId="0" applyFont="1" applyFill="1" applyBorder="1" applyAlignment="1" applyProtection="1">
      <alignment horizontal="left"/>
      <protection hidden="1"/>
    </xf>
    <xf numFmtId="0" fontId="70" fillId="0" borderId="0" xfId="0" applyFont="1" applyFill="1" applyBorder="1" applyAlignment="1" applyProtection="1">
      <alignment horizontal="left" wrapText="1"/>
      <protection hidden="1"/>
    </xf>
    <xf numFmtId="0" fontId="67" fillId="0" borderId="0" xfId="83" applyFont="1" applyFill="1" applyBorder="1" applyAlignment="1" applyProtection="1">
      <alignment horizontal="left"/>
      <protection hidden="1"/>
    </xf>
    <xf numFmtId="9" fontId="36" fillId="0" borderId="0" xfId="0" applyNumberFormat="1" applyFont="1" applyFill="1" applyBorder="1" applyAlignment="1" applyProtection="1">
      <alignment horizontal="left"/>
      <protection hidden="1"/>
    </xf>
    <xf numFmtId="4" fontId="34" fillId="0" borderId="0" xfId="0" applyNumberFormat="1" applyFont="1" applyFill="1" applyBorder="1" applyAlignment="1" applyProtection="1">
      <alignment horizontal="center"/>
      <protection hidden="1"/>
    </xf>
    <xf numFmtId="0" fontId="30" fillId="0" borderId="0" xfId="0" applyFont="1" applyBorder="1" applyAlignment="1" applyProtection="1">
      <alignment wrapText="1"/>
      <protection hidden="1"/>
    </xf>
    <xf numFmtId="0" fontId="36" fillId="0" borderId="0" xfId="83" applyFont="1" applyFill="1" applyBorder="1" applyAlignment="1" applyProtection="1">
      <protection hidden="1"/>
    </xf>
    <xf numFmtId="0" fontId="30" fillId="0" borderId="0" xfId="83" applyFont="1" applyFill="1" applyBorder="1" applyAlignment="1" applyProtection="1">
      <protection hidden="1"/>
    </xf>
    <xf numFmtId="0" fontId="47" fillId="0" borderId="0" xfId="83" applyFont="1" applyFill="1" applyBorder="1" applyAlignment="1" applyProtection="1">
      <protection hidden="1"/>
    </xf>
    <xf numFmtId="0" fontId="30" fillId="0" borderId="0" xfId="0" applyFont="1" applyFill="1" applyBorder="1" applyAlignment="1" applyProtection="1">
      <alignment horizontal="center" vertical="center"/>
      <protection hidden="1"/>
    </xf>
    <xf numFmtId="0" fontId="41" fillId="0" borderId="0" xfId="83" applyFont="1" applyBorder="1" applyAlignment="1" applyProtection="1">
      <alignment horizontal="left"/>
      <protection hidden="1"/>
    </xf>
    <xf numFmtId="0" fontId="36" fillId="0" borderId="0" xfId="0" applyFont="1" applyFill="1" applyBorder="1" applyAlignment="1" applyProtection="1">
      <protection hidden="1"/>
    </xf>
    <xf numFmtId="0" fontId="30" fillId="0" borderId="42" xfId="0" applyFont="1" applyFill="1" applyBorder="1" applyAlignment="1" applyProtection="1">
      <protection hidden="1"/>
    </xf>
    <xf numFmtId="0" fontId="30" fillId="0" borderId="0" xfId="0" applyFont="1" applyFill="1" applyBorder="1" applyAlignment="1" applyProtection="1">
      <alignment horizontal="right" vertical="center"/>
      <protection hidden="1"/>
    </xf>
    <xf numFmtId="0" fontId="41" fillId="0" borderId="0" xfId="0" applyFont="1" applyFill="1" applyBorder="1" applyAlignment="1" applyProtection="1">
      <alignment horizontal="right" vertical="justify"/>
      <protection hidden="1"/>
    </xf>
    <xf numFmtId="0" fontId="50" fillId="0" borderId="0" xfId="0" applyFont="1" applyBorder="1" applyAlignment="1" applyProtection="1">
      <alignment horizontal="right" wrapText="1"/>
      <protection hidden="1"/>
    </xf>
    <xf numFmtId="0" fontId="47" fillId="0" borderId="0" xfId="0" applyFont="1" applyFill="1" applyBorder="1" applyAlignment="1" applyProtection="1">
      <alignment horizontal="right" vertical="center"/>
      <protection hidden="1"/>
    </xf>
    <xf numFmtId="0" fontId="34" fillId="0" borderId="0" xfId="0" applyFont="1" applyBorder="1" applyAlignment="1" applyProtection="1">
      <alignment horizontal="right" vertical="top"/>
      <protection hidden="1"/>
    </xf>
    <xf numFmtId="0" fontId="34" fillId="0" borderId="0" xfId="0" applyFont="1" applyBorder="1" applyAlignment="1" applyProtection="1">
      <alignment horizontal="right" vertical="center"/>
      <protection hidden="1"/>
    </xf>
    <xf numFmtId="0" fontId="34" fillId="0" borderId="0" xfId="0" applyFont="1" applyBorder="1" applyAlignment="1" applyProtection="1">
      <alignment horizontal="right" vertical="center" textRotation="90"/>
      <protection hidden="1"/>
    </xf>
    <xf numFmtId="0" fontId="30" fillId="0" borderId="0" xfId="0" applyFont="1" applyBorder="1" applyAlignment="1" applyProtection="1">
      <alignment horizontal="center" vertical="center" textRotation="90"/>
      <protection hidden="1"/>
    </xf>
    <xf numFmtId="0" fontId="30" fillId="0" borderId="0" xfId="0" applyFont="1" applyFill="1" applyBorder="1" applyAlignment="1" applyProtection="1">
      <alignment horizontal="center" vertical="justify"/>
      <protection hidden="1"/>
    </xf>
    <xf numFmtId="166" fontId="30" fillId="0" borderId="46" xfId="0" applyNumberFormat="1" applyFont="1" applyFill="1" applyBorder="1" applyAlignment="1" applyProtection="1">
      <alignment horizontal="center"/>
      <protection hidden="1"/>
    </xf>
    <xf numFmtId="4" fontId="30" fillId="0" borderId="46" xfId="0" applyNumberFormat="1" applyFont="1" applyFill="1" applyBorder="1" applyAlignment="1" applyProtection="1">
      <alignment horizontal="center"/>
      <protection hidden="1"/>
    </xf>
    <xf numFmtId="0" fontId="30" fillId="0" borderId="53" xfId="0" applyFont="1" applyFill="1" applyBorder="1" applyAlignment="1" applyProtection="1">
      <protection hidden="1"/>
    </xf>
    <xf numFmtId="0" fontId="30" fillId="0" borderId="55" xfId="0" applyFont="1" applyFill="1" applyBorder="1" applyAlignment="1" applyProtection="1">
      <protection hidden="1"/>
    </xf>
    <xf numFmtId="4" fontId="30" fillId="0" borderId="57" xfId="0" applyNumberFormat="1" applyFont="1" applyFill="1" applyBorder="1" applyProtection="1">
      <protection hidden="1"/>
    </xf>
    <xf numFmtId="0" fontId="41" fillId="0" borderId="0" xfId="0" applyFont="1" applyFill="1" applyBorder="1" applyAlignment="1" applyProtection="1">
      <protection hidden="1"/>
    </xf>
    <xf numFmtId="0" fontId="41" fillId="0" borderId="43" xfId="0" applyFont="1" applyFill="1" applyBorder="1" applyAlignment="1" applyProtection="1">
      <protection hidden="1"/>
    </xf>
    <xf numFmtId="0" fontId="46" fillId="0" borderId="0" xfId="0" applyFont="1" applyFill="1" applyBorder="1" applyAlignment="1" applyProtection="1">
      <alignment horizontal="left"/>
      <protection hidden="1"/>
    </xf>
    <xf numFmtId="3" fontId="30" fillId="0" borderId="55" xfId="0" applyNumberFormat="1" applyFont="1" applyFill="1" applyBorder="1" applyAlignment="1" applyProtection="1">
      <alignment horizontal="center" vertical="center"/>
      <protection hidden="1"/>
    </xf>
    <xf numFmtId="0" fontId="49" fillId="0" borderId="0" xfId="0" applyFont="1" applyBorder="1" applyAlignment="1" applyProtection="1">
      <alignment horizontal="center"/>
      <protection hidden="1"/>
    </xf>
    <xf numFmtId="0" fontId="30" fillId="0" borderId="21" xfId="0" applyFont="1" applyBorder="1" applyProtection="1">
      <protection hidden="1"/>
    </xf>
    <xf numFmtId="0" fontId="30" fillId="0" borderId="0" xfId="0" applyFont="1" applyFill="1" applyBorder="1" applyAlignment="1" applyProtection="1">
      <alignment horizontal="left" vertical="center"/>
      <protection hidden="1"/>
    </xf>
    <xf numFmtId="4" fontId="30" fillId="0" borderId="0" xfId="0" applyNumberFormat="1" applyFont="1" applyFill="1" applyBorder="1" applyAlignment="1" applyProtection="1">
      <alignment horizontal="right"/>
      <protection hidden="1"/>
    </xf>
    <xf numFmtId="0" fontId="30" fillId="0" borderId="0" xfId="89" applyFont="1" applyBorder="1" applyProtection="1">
      <protection hidden="1"/>
    </xf>
    <xf numFmtId="0" fontId="34" fillId="0" borderId="26" xfId="0" applyFont="1" applyBorder="1" applyAlignment="1" applyProtection="1">
      <protection hidden="1"/>
    </xf>
    <xf numFmtId="0" fontId="41" fillId="0" borderId="21" xfId="0" applyFont="1" applyFill="1" applyBorder="1" applyAlignment="1" applyProtection="1">
      <alignment horizontal="center" vertical="justify"/>
      <protection hidden="1"/>
    </xf>
    <xf numFmtId="9" fontId="34" fillId="0" borderId="0" xfId="0" applyNumberFormat="1" applyFont="1" applyBorder="1" applyAlignment="1" applyProtection="1">
      <alignment horizontal="center" vertical="center"/>
      <protection hidden="1"/>
    </xf>
    <xf numFmtId="0" fontId="34" fillId="0" borderId="0" xfId="83" applyFont="1" applyBorder="1" applyAlignment="1" applyProtection="1">
      <alignment vertical="center" wrapText="1"/>
      <protection hidden="1"/>
    </xf>
    <xf numFmtId="0" fontId="52" fillId="0" borderId="0" xfId="83" applyFont="1" applyFill="1" applyBorder="1" applyAlignment="1" applyProtection="1">
      <alignment vertical="center" wrapText="1"/>
      <protection hidden="1"/>
    </xf>
    <xf numFmtId="0" fontId="30" fillId="0" borderId="0" xfId="0" applyFont="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left"/>
      <protection hidden="1"/>
    </xf>
    <xf numFmtId="0" fontId="30" fillId="0" borderId="0" xfId="0" applyFont="1" applyFill="1" applyBorder="1" applyProtection="1">
      <protection hidden="1"/>
    </xf>
    <xf numFmtId="0" fontId="30" fillId="0" borderId="0" xfId="0" applyFont="1" applyAlignment="1" applyProtection="1">
      <alignment wrapText="1"/>
      <protection hidden="1"/>
    </xf>
    <xf numFmtId="0" fontId="36" fillId="0" borderId="0" xfId="0" applyFont="1" applyProtection="1">
      <protection hidden="1"/>
    </xf>
    <xf numFmtId="0" fontId="30" fillId="0" borderId="0" xfId="0" applyFont="1" applyAlignment="1" applyProtection="1">
      <alignment vertical="center"/>
      <protection hidden="1"/>
    </xf>
    <xf numFmtId="0" fontId="41" fillId="42" borderId="0" xfId="0" applyFont="1" applyFill="1" applyBorder="1" applyAlignment="1" applyProtection="1">
      <alignment horizontal="center" vertical="center"/>
      <protection hidden="1"/>
    </xf>
    <xf numFmtId="0" fontId="54" fillId="0" borderId="0" xfId="0" applyFont="1" applyProtection="1">
      <protection hidden="1"/>
    </xf>
    <xf numFmtId="0" fontId="30" fillId="0" borderId="0" xfId="0" applyFont="1" applyFill="1" applyBorder="1" applyAlignment="1" applyProtection="1">
      <alignment vertical="center" wrapText="1"/>
      <protection hidden="1"/>
    </xf>
    <xf numFmtId="0" fontId="52" fillId="0" borderId="0" xfId="0" applyFont="1" applyFill="1" applyBorder="1" applyAlignment="1" applyProtection="1">
      <alignment vertical="center" wrapText="1"/>
      <protection hidden="1"/>
    </xf>
    <xf numFmtId="0" fontId="63" fillId="0" borderId="0" xfId="0" applyFont="1" applyAlignment="1" applyProtection="1">
      <alignment wrapText="1"/>
      <protection hidden="1"/>
    </xf>
    <xf numFmtId="0" fontId="30" fillId="0" borderId="0" xfId="0" applyFont="1" applyAlignment="1" applyProtection="1">
      <alignment vertical="center" wrapText="1"/>
      <protection hidden="1"/>
    </xf>
    <xf numFmtId="0" fontId="30" fillId="0" borderId="0" xfId="0" applyFont="1" applyFill="1" applyBorder="1" applyAlignment="1" applyProtection="1">
      <alignment vertical="top" wrapText="1"/>
      <protection hidden="1"/>
    </xf>
    <xf numFmtId="0" fontId="34"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59" fillId="0" borderId="0" xfId="91" applyFont="1" applyBorder="1" applyAlignment="1" applyProtection="1">
      <alignment wrapText="1"/>
      <protection hidden="1"/>
    </xf>
    <xf numFmtId="0" fontId="52" fillId="0" borderId="0" xfId="0" applyFont="1" applyFill="1" applyBorder="1" applyAlignment="1" applyProtection="1">
      <alignment vertical="top" wrapText="1"/>
      <protection hidden="1"/>
    </xf>
    <xf numFmtId="0" fontId="63" fillId="0" borderId="0" xfId="0" applyFont="1" applyFill="1" applyBorder="1" applyAlignment="1" applyProtection="1">
      <alignment vertical="top" wrapText="1"/>
      <protection hidden="1"/>
    </xf>
    <xf numFmtId="0" fontId="58" fillId="0" borderId="0" xfId="0" applyFont="1" applyAlignment="1" applyProtection="1">
      <alignment vertical="center" wrapText="1"/>
      <protection hidden="1"/>
    </xf>
    <xf numFmtId="0" fontId="67" fillId="0" borderId="0" xfId="0" applyFont="1" applyAlignment="1" applyProtection="1">
      <alignment wrapText="1"/>
      <protection hidden="1"/>
    </xf>
    <xf numFmtId="0" fontId="68" fillId="0" borderId="0" xfId="0" applyFont="1" applyFill="1" applyAlignment="1" applyProtection="1">
      <alignment wrapText="1"/>
      <protection hidden="1"/>
    </xf>
    <xf numFmtId="0" fontId="36" fillId="0" borderId="0" xfId="0" applyFont="1" applyAlignment="1" applyProtection="1">
      <alignment vertical="center" wrapText="1"/>
      <protection hidden="1"/>
    </xf>
    <xf numFmtId="0" fontId="69" fillId="0" borderId="0" xfId="0" applyFont="1" applyBorder="1" applyAlignment="1" applyProtection="1">
      <alignment vertical="center" wrapText="1"/>
      <protection hidden="1"/>
    </xf>
    <xf numFmtId="0" fontId="66" fillId="0" borderId="0" xfId="0" applyFont="1" applyAlignment="1" applyProtection="1">
      <alignment wrapText="1"/>
      <protection hidden="1"/>
    </xf>
    <xf numFmtId="0" fontId="68" fillId="0" borderId="0" xfId="0" applyFont="1" applyFill="1" applyAlignment="1" applyProtection="1">
      <alignment vertical="center" wrapText="1"/>
      <protection hidden="1"/>
    </xf>
    <xf numFmtId="0" fontId="36" fillId="0" borderId="0" xfId="0" applyNumberFormat="1" applyFont="1" applyAlignment="1" applyProtection="1">
      <alignment vertical="center" wrapText="1"/>
      <protection hidden="1"/>
    </xf>
    <xf numFmtId="0" fontId="66" fillId="0" borderId="0" xfId="0" applyNumberFormat="1" applyFont="1" applyBorder="1" applyAlignment="1" applyProtection="1">
      <alignment vertical="center" wrapText="1"/>
      <protection hidden="1"/>
    </xf>
    <xf numFmtId="2" fontId="37" fillId="0" borderId="0" xfId="0" applyNumberFormat="1" applyFont="1" applyFill="1" applyBorder="1" applyAlignment="1" applyProtection="1">
      <alignment horizontal="center"/>
      <protection hidden="1"/>
    </xf>
    <xf numFmtId="2" fontId="36" fillId="0" borderId="0" xfId="0" applyNumberFormat="1" applyFont="1" applyFill="1" applyBorder="1" applyProtection="1">
      <protection hidden="1"/>
    </xf>
    <xf numFmtId="2" fontId="36" fillId="0" borderId="0" xfId="0" applyNumberFormat="1" applyFont="1" applyFill="1" applyBorder="1" applyAlignment="1" applyProtection="1">
      <alignment horizontal="right"/>
      <protection hidden="1"/>
    </xf>
    <xf numFmtId="3" fontId="36" fillId="0" borderId="0" xfId="0" applyNumberFormat="1" applyFont="1" applyFill="1" applyBorder="1" applyAlignment="1" applyProtection="1">
      <alignment horizontal="left"/>
      <protection hidden="1"/>
    </xf>
    <xf numFmtId="0" fontId="39" fillId="0" borderId="0" xfId="0" applyFont="1" applyFill="1" applyBorder="1" applyAlignment="1" applyProtection="1">
      <alignment horizontal="center"/>
      <protection hidden="1"/>
    </xf>
    <xf numFmtId="2" fontId="36" fillId="0" borderId="0" xfId="0" applyNumberFormat="1" applyFont="1" applyFill="1" applyBorder="1" applyAlignment="1" applyProtection="1">
      <alignment horizontal="center"/>
      <protection hidden="1"/>
    </xf>
    <xf numFmtId="0" fontId="30" fillId="0" borderId="0" xfId="0" applyFont="1" applyProtection="1">
      <protection hidden="1"/>
    </xf>
    <xf numFmtId="0" fontId="38" fillId="0" borderId="0" xfId="0" applyFont="1" applyFill="1" applyBorder="1" applyAlignment="1" applyProtection="1">
      <alignment horizontal="center"/>
      <protection hidden="1"/>
    </xf>
    <xf numFmtId="0" fontId="36" fillId="0" borderId="0" xfId="91" applyFont="1" applyBorder="1" applyAlignment="1" applyProtection="1">
      <alignment wrapText="1"/>
      <protection hidden="1"/>
    </xf>
    <xf numFmtId="0" fontId="68" fillId="0" borderId="0" xfId="91" applyFont="1" applyBorder="1" applyAlignment="1" applyProtection="1">
      <alignment wrapText="1"/>
      <protection hidden="1"/>
    </xf>
    <xf numFmtId="0" fontId="30" fillId="41" borderId="0" xfId="0" applyFont="1" applyFill="1" applyBorder="1" applyAlignment="1" applyProtection="1">
      <alignment horizontal="center" wrapText="1"/>
      <protection hidden="1"/>
    </xf>
    <xf numFmtId="0" fontId="30" fillId="0" borderId="0" xfId="83" applyFont="1" applyFill="1" applyBorder="1" applyAlignment="1" applyProtection="1">
      <alignment wrapText="1"/>
      <protection hidden="1"/>
    </xf>
    <xf numFmtId="9" fontId="34" fillId="0" borderId="59" xfId="0" applyNumberFormat="1" applyFont="1" applyBorder="1" applyAlignment="1" applyProtection="1">
      <alignment horizontal="right" vertical="center"/>
      <protection hidden="1"/>
    </xf>
    <xf numFmtId="0" fontId="34" fillId="0" borderId="59" xfId="0" applyFont="1" applyBorder="1" applyAlignment="1" applyProtection="1">
      <alignment horizontal="center" vertical="center"/>
      <protection hidden="1"/>
    </xf>
    <xf numFmtId="9" fontId="36" fillId="0" borderId="59" xfId="0" applyNumberFormat="1" applyFont="1" applyFill="1" applyBorder="1" applyAlignment="1" applyProtection="1">
      <alignment horizontal="center"/>
      <protection hidden="1"/>
    </xf>
    <xf numFmtId="4" fontId="34" fillId="0" borderId="59" xfId="0" applyNumberFormat="1" applyFont="1" applyFill="1" applyBorder="1" applyAlignment="1" applyProtection="1">
      <alignment horizontal="right" vertical="center"/>
      <protection hidden="1"/>
    </xf>
    <xf numFmtId="0" fontId="34" fillId="0" borderId="25" xfId="0" applyFont="1" applyFill="1" applyBorder="1" applyAlignment="1" applyProtection="1">
      <alignment horizontal="center" vertical="top"/>
      <protection hidden="1"/>
    </xf>
    <xf numFmtId="9" fontId="34" fillId="0" borderId="62" xfId="0" applyNumberFormat="1" applyFont="1" applyBorder="1" applyAlignment="1" applyProtection="1">
      <alignment horizontal="right" vertical="center"/>
      <protection hidden="1"/>
    </xf>
    <xf numFmtId="0" fontId="49" fillId="0" borderId="31" xfId="83" applyFont="1" applyFill="1" applyBorder="1" applyAlignment="1" applyProtection="1">
      <alignment horizontal="left"/>
      <protection hidden="1"/>
    </xf>
    <xf numFmtId="0" fontId="54" fillId="0" borderId="0" xfId="0" applyFont="1" applyAlignment="1" applyProtection="1">
      <alignment horizontal="right"/>
      <protection hidden="1"/>
    </xf>
    <xf numFmtId="0" fontId="37" fillId="42" borderId="11" xfId="0" applyFont="1" applyFill="1" applyBorder="1" applyAlignment="1" applyProtection="1">
      <alignment horizontal="center" vertical="center"/>
      <protection hidden="1"/>
    </xf>
    <xf numFmtId="0" fontId="36" fillId="0" borderId="0" xfId="83" applyFont="1" applyBorder="1" applyAlignment="1" applyProtection="1">
      <alignment horizontal="left"/>
      <protection hidden="1"/>
    </xf>
    <xf numFmtId="0" fontId="42" fillId="0" borderId="0" xfId="0" applyFont="1" applyAlignment="1" applyProtection="1">
      <protection hidden="1"/>
    </xf>
    <xf numFmtId="0" fontId="35" fillId="0" borderId="0" xfId="0" applyFont="1" applyAlignment="1" applyProtection="1">
      <protection hidden="1"/>
    </xf>
    <xf numFmtId="0" fontId="30" fillId="0" borderId="0" xfId="0" applyFont="1" applyAlignment="1" applyProtection="1">
      <protection hidden="1"/>
    </xf>
    <xf numFmtId="0" fontId="34" fillId="0" borderId="0" xfId="0" applyFont="1" applyAlignment="1" applyProtection="1">
      <alignment vertical="top"/>
      <protection hidden="1"/>
    </xf>
    <xf numFmtId="0" fontId="35" fillId="0" borderId="0" xfId="0" applyFont="1" applyFill="1" applyProtection="1">
      <protection hidden="1"/>
    </xf>
    <xf numFmtId="0" fontId="30" fillId="0" borderId="0" xfId="83" applyFont="1" applyBorder="1" applyAlignment="1" applyProtection="1">
      <alignment horizontal="left"/>
      <protection hidden="1"/>
    </xf>
    <xf numFmtId="0" fontId="41" fillId="0" borderId="0" xfId="0" applyFont="1" applyBorder="1" applyAlignment="1" applyProtection="1">
      <alignment horizontal="center" vertical="top"/>
      <protection hidden="1"/>
    </xf>
    <xf numFmtId="0" fontId="41" fillId="0" borderId="0" xfId="0" applyFont="1" applyFill="1" applyBorder="1" applyAlignment="1" applyProtection="1">
      <alignment horizontal="right"/>
      <protection hidden="1"/>
    </xf>
    <xf numFmtId="0" fontId="30" fillId="0" borderId="0" xfId="0" applyFont="1" applyFill="1" applyBorder="1" applyAlignment="1" applyProtection="1">
      <alignment horizontal="center"/>
      <protection hidden="1"/>
    </xf>
    <xf numFmtId="0" fontId="36" fillId="0" borderId="0" xfId="0" applyFont="1" applyFill="1" applyBorder="1" applyAlignment="1" applyProtection="1">
      <alignment horizontal="justify"/>
      <protection hidden="1"/>
    </xf>
    <xf numFmtId="0" fontId="36" fillId="0" borderId="0" xfId="0" applyFont="1" applyFill="1" applyProtection="1">
      <protection hidden="1"/>
    </xf>
    <xf numFmtId="0" fontId="41" fillId="0" borderId="49" xfId="0" applyFont="1" applyFill="1" applyBorder="1" applyAlignment="1" applyProtection="1">
      <alignment horizontal="center"/>
      <protection hidden="1"/>
    </xf>
    <xf numFmtId="0" fontId="41" fillId="0" borderId="43" xfId="0" applyFont="1" applyFill="1" applyBorder="1" applyAlignment="1" applyProtection="1">
      <alignment horizontal="center"/>
      <protection hidden="1"/>
    </xf>
    <xf numFmtId="0" fontId="30" fillId="0" borderId="51" xfId="0" applyFont="1" applyFill="1" applyBorder="1" applyProtection="1">
      <protection hidden="1"/>
    </xf>
    <xf numFmtId="0" fontId="30" fillId="0" borderId="54" xfId="0" applyFont="1" applyFill="1" applyBorder="1" applyProtection="1">
      <protection hidden="1"/>
    </xf>
    <xf numFmtId="0" fontId="37" fillId="0" borderId="0" xfId="0" applyFont="1" applyBorder="1" applyProtection="1">
      <protection hidden="1"/>
    </xf>
    <xf numFmtId="0" fontId="36" fillId="0" borderId="43" xfId="0" applyFont="1" applyBorder="1" applyAlignment="1" applyProtection="1">
      <alignment horizontal="justify" vertical="center"/>
      <protection hidden="1"/>
    </xf>
    <xf numFmtId="0" fontId="36" fillId="0" borderId="50" xfId="0" applyFont="1" applyBorder="1" applyAlignment="1" applyProtection="1">
      <alignment horizontal="justify" vertical="center"/>
      <protection hidden="1"/>
    </xf>
    <xf numFmtId="0" fontId="30" fillId="0" borderId="18" xfId="0" applyFont="1" applyFill="1" applyBorder="1" applyAlignment="1" applyProtection="1">
      <alignment vertical="center"/>
      <protection hidden="1"/>
    </xf>
    <xf numFmtId="0" fontId="31" fillId="0" borderId="18" xfId="0" applyFont="1" applyFill="1" applyBorder="1" applyAlignment="1" applyProtection="1">
      <alignment horizontal="right" vertical="center"/>
      <protection hidden="1"/>
    </xf>
    <xf numFmtId="0" fontId="31" fillId="0" borderId="18" xfId="0" applyFont="1" applyFill="1" applyBorder="1" applyAlignment="1" applyProtection="1">
      <alignment vertical="center"/>
      <protection hidden="1"/>
    </xf>
    <xf numFmtId="0" fontId="32" fillId="0" borderId="18" xfId="0" applyFont="1" applyBorder="1" applyProtection="1">
      <protection hidden="1"/>
    </xf>
    <xf numFmtId="0" fontId="32" fillId="0" borderId="0" xfId="0" applyFont="1" applyProtection="1">
      <protection hidden="1"/>
    </xf>
    <xf numFmtId="0" fontId="53" fillId="0" borderId="0" xfId="0" applyFont="1" applyProtection="1">
      <protection hidden="1"/>
    </xf>
    <xf numFmtId="0" fontId="42" fillId="0" borderId="0" xfId="0" applyFont="1" applyProtection="1">
      <protection hidden="1"/>
    </xf>
    <xf numFmtId="0" fontId="42" fillId="0" borderId="0" xfId="0" applyFont="1" applyFill="1" applyBorder="1" applyProtection="1">
      <protection hidden="1"/>
    </xf>
    <xf numFmtId="0" fontId="42" fillId="0" borderId="0" xfId="0" applyFont="1" applyFill="1" applyProtection="1">
      <protection hidden="1"/>
    </xf>
    <xf numFmtId="0" fontId="35" fillId="0" borderId="0" xfId="0" applyFont="1" applyBorder="1" applyAlignment="1" applyProtection="1">
      <protection hidden="1"/>
    </xf>
    <xf numFmtId="0" fontId="42" fillId="0" borderId="0" xfId="0" applyFont="1" applyBorder="1" applyAlignment="1" applyProtection="1">
      <protection hidden="1"/>
    </xf>
    <xf numFmtId="4" fontId="30" fillId="0" borderId="0" xfId="0" applyNumberFormat="1" applyFont="1" applyBorder="1" applyAlignment="1" applyProtection="1">
      <alignment horizontal="center"/>
      <protection hidden="1"/>
    </xf>
    <xf numFmtId="2" fontId="30" fillId="0" borderId="0" xfId="0" applyNumberFormat="1" applyFont="1" applyBorder="1" applyAlignment="1" applyProtection="1">
      <alignment horizontal="center"/>
      <protection hidden="1"/>
    </xf>
    <xf numFmtId="0" fontId="35" fillId="0" borderId="0" xfId="0" applyFont="1" applyBorder="1" applyAlignment="1" applyProtection="1">
      <alignment horizontal="right"/>
      <protection hidden="1"/>
    </xf>
    <xf numFmtId="0" fontId="64" fillId="0" borderId="0" xfId="84" applyFont="1" applyBorder="1" applyAlignment="1" applyProtection="1">
      <alignment vertical="top"/>
      <protection hidden="1"/>
    </xf>
    <xf numFmtId="0" fontId="33" fillId="0" borderId="0" xfId="0" applyFont="1" applyAlignment="1" applyProtection="1">
      <alignment horizontal="center"/>
      <protection hidden="1"/>
    </xf>
    <xf numFmtId="0" fontId="61" fillId="0" borderId="0" xfId="0" applyFont="1" applyFill="1" applyBorder="1" applyProtection="1">
      <protection hidden="1"/>
    </xf>
    <xf numFmtId="4" fontId="62" fillId="0" borderId="0" xfId="0" applyNumberFormat="1" applyFont="1" applyFill="1" applyBorder="1" applyProtection="1">
      <protection hidden="1"/>
    </xf>
    <xf numFmtId="0" fontId="62" fillId="0" borderId="0" xfId="0" applyFont="1" applyFill="1" applyBorder="1" applyAlignment="1" applyProtection="1">
      <protection hidden="1"/>
    </xf>
    <xf numFmtId="4" fontId="62" fillId="0" borderId="0" xfId="0" applyNumberFormat="1" applyFont="1" applyFill="1" applyBorder="1" applyAlignment="1" applyProtection="1">
      <alignment horizontal="left"/>
      <protection hidden="1"/>
    </xf>
    <xf numFmtId="0" fontId="33" fillId="0" borderId="0" xfId="0" applyFont="1" applyBorder="1" applyAlignment="1" applyProtection="1">
      <alignment horizontal="center"/>
      <protection hidden="1"/>
    </xf>
    <xf numFmtId="0" fontId="35" fillId="0" borderId="0" xfId="0" applyFont="1" applyBorder="1" applyAlignment="1" applyProtection="1">
      <alignment horizontal="left"/>
      <protection hidden="1"/>
    </xf>
    <xf numFmtId="0" fontId="34" fillId="0" borderId="26" xfId="0" applyFont="1" applyBorder="1" applyAlignment="1" applyProtection="1">
      <alignment vertical="top"/>
      <protection hidden="1"/>
    </xf>
    <xf numFmtId="0" fontId="34" fillId="0" borderId="27" xfId="0" applyFont="1" applyBorder="1" applyAlignment="1" applyProtection="1">
      <alignment vertical="top"/>
      <protection hidden="1"/>
    </xf>
    <xf numFmtId="0" fontId="34" fillId="0" borderId="29" xfId="0" applyFont="1" applyBorder="1" applyAlignment="1" applyProtection="1">
      <alignment vertical="top"/>
      <protection hidden="1"/>
    </xf>
    <xf numFmtId="0" fontId="34" fillId="0" borderId="60" xfId="0" applyFont="1" applyBorder="1" applyAlignment="1" applyProtection="1">
      <alignment vertical="top"/>
      <protection hidden="1"/>
    </xf>
    <xf numFmtId="4" fontId="37" fillId="0" borderId="0" xfId="0" applyNumberFormat="1" applyFont="1" applyBorder="1" applyProtection="1">
      <protection hidden="1"/>
    </xf>
    <xf numFmtId="4" fontId="37" fillId="0" borderId="31" xfId="0" applyNumberFormat="1" applyFont="1" applyBorder="1" applyProtection="1">
      <protection hidden="1"/>
    </xf>
    <xf numFmtId="0" fontId="34" fillId="0" borderId="32" xfId="0" applyFont="1" applyBorder="1" applyAlignment="1" applyProtection="1">
      <alignment vertical="top"/>
      <protection hidden="1"/>
    </xf>
    <xf numFmtId="0" fontId="47" fillId="0" borderId="0" xfId="0" applyFont="1" applyBorder="1" applyAlignment="1" applyProtection="1">
      <alignment horizontal="right"/>
      <protection hidden="1"/>
    </xf>
    <xf numFmtId="0" fontId="30" fillId="0" borderId="21" xfId="0" applyFont="1" applyBorder="1" applyAlignment="1" applyProtection="1">
      <alignment vertical="center"/>
      <protection hidden="1"/>
    </xf>
    <xf numFmtId="0" fontId="30" fillId="0" borderId="23" xfId="0" applyFont="1" applyBorder="1" applyAlignment="1" applyProtection="1">
      <alignment vertical="center"/>
      <protection hidden="1"/>
    </xf>
    <xf numFmtId="0" fontId="30" fillId="0" borderId="24" xfId="0" applyFont="1" applyBorder="1" applyAlignment="1" applyProtection="1">
      <alignment vertical="center"/>
      <protection hidden="1"/>
    </xf>
    <xf numFmtId="0" fontId="30" fillId="0" borderId="0" xfId="0" applyFont="1" applyAlignment="1" applyProtection="1">
      <alignment horizontal="center" vertical="center"/>
      <protection hidden="1"/>
    </xf>
    <xf numFmtId="0" fontId="35" fillId="0" borderId="0" xfId="0"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42" fillId="0" borderId="0" xfId="0" applyFont="1" applyAlignment="1" applyProtection="1">
      <alignment horizontal="center"/>
      <protection hidden="1"/>
    </xf>
    <xf numFmtId="0" fontId="57" fillId="0" borderId="0" xfId="0" applyFont="1" applyProtection="1">
      <protection hidden="1"/>
    </xf>
    <xf numFmtId="4" fontId="30" fillId="0" borderId="0" xfId="83" applyNumberFormat="1" applyFont="1" applyFill="1" applyBorder="1" applyAlignment="1" applyProtection="1">
      <alignment horizontal="center"/>
      <protection hidden="1"/>
    </xf>
    <xf numFmtId="0" fontId="30" fillId="0" borderId="0" xfId="83" applyFont="1" applyBorder="1" applyAlignment="1" applyProtection="1">
      <alignment horizontal="left"/>
      <protection hidden="1"/>
    </xf>
    <xf numFmtId="0" fontId="30" fillId="0" borderId="0" xfId="83" applyFont="1" applyFill="1" applyBorder="1" applyAlignment="1" applyProtection="1">
      <alignment horizontal="center"/>
      <protection hidden="1"/>
    </xf>
    <xf numFmtId="0" fontId="41" fillId="0" borderId="0" xfId="0" applyFont="1" applyBorder="1" applyAlignment="1" applyProtection="1">
      <protection hidden="1"/>
    </xf>
    <xf numFmtId="0" fontId="36"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protection hidden="1"/>
    </xf>
    <xf numFmtId="0" fontId="37" fillId="0" borderId="48" xfId="0" applyFont="1" applyFill="1" applyBorder="1" applyAlignment="1" applyProtection="1">
      <alignment vertical="center"/>
      <protection hidden="1"/>
    </xf>
    <xf numFmtId="0" fontId="41" fillId="0" borderId="48" xfId="0" applyFont="1" applyFill="1" applyBorder="1" applyAlignment="1" applyProtection="1">
      <protection hidden="1"/>
    </xf>
    <xf numFmtId="0" fontId="37" fillId="0" borderId="0" xfId="0" applyFont="1" applyFill="1" applyBorder="1" applyAlignment="1" applyProtection="1">
      <alignment vertical="center"/>
      <protection hidden="1"/>
    </xf>
    <xf numFmtId="0" fontId="74" fillId="44" borderId="0" xfId="84" applyFont="1" applyFill="1" applyBorder="1" applyAlignment="1" applyProtection="1">
      <alignment horizontal="center" vertical="center"/>
      <protection locked="0" hidden="1"/>
    </xf>
    <xf numFmtId="0" fontId="70" fillId="0" borderId="0" xfId="0" applyFont="1" applyAlignment="1" applyProtection="1">
      <protection hidden="1"/>
    </xf>
    <xf numFmtId="0" fontId="70" fillId="0" borderId="0" xfId="0" applyFont="1" applyProtection="1">
      <protection hidden="1"/>
    </xf>
    <xf numFmtId="0" fontId="33" fillId="0" borderId="26" xfId="0" applyFont="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30" fillId="0" borderId="21" xfId="0" applyFont="1" applyBorder="1" applyAlignment="1" applyProtection="1">
      <protection hidden="1"/>
    </xf>
    <xf numFmtId="0" fontId="36" fillId="0" borderId="21" xfId="0" applyFont="1" applyBorder="1" applyProtection="1">
      <protection hidden="1"/>
    </xf>
    <xf numFmtId="0" fontId="30" fillId="0" borderId="21" xfId="0" applyFont="1" applyBorder="1" applyAlignment="1" applyProtection="1">
      <alignment vertical="top"/>
      <protection hidden="1"/>
    </xf>
    <xf numFmtId="0" fontId="30" fillId="0" borderId="21" xfId="0" applyFont="1" applyFill="1" applyBorder="1" applyProtection="1">
      <protection hidden="1"/>
    </xf>
    <xf numFmtId="0" fontId="30" fillId="0" borderId="19" xfId="0" applyFont="1" applyBorder="1" applyProtection="1">
      <protection hidden="1"/>
    </xf>
    <xf numFmtId="0" fontId="30" fillId="0" borderId="66" xfId="0" applyFont="1" applyFill="1" applyBorder="1" applyAlignment="1" applyProtection="1">
      <alignment vertical="center"/>
      <protection hidden="1"/>
    </xf>
    <xf numFmtId="0" fontId="30" fillId="0" borderId="66" xfId="0" applyFont="1" applyFill="1" applyBorder="1" applyAlignment="1" applyProtection="1">
      <protection hidden="1"/>
    </xf>
    <xf numFmtId="0" fontId="52" fillId="0" borderId="66" xfId="0" applyFont="1" applyFill="1" applyBorder="1" applyAlignment="1" applyProtection="1">
      <alignment vertical="center"/>
      <protection hidden="1"/>
    </xf>
    <xf numFmtId="0" fontId="52" fillId="0" borderId="66" xfId="0" applyFont="1" applyFill="1" applyBorder="1" applyAlignment="1" applyProtection="1">
      <protection hidden="1"/>
    </xf>
    <xf numFmtId="0" fontId="52" fillId="0" borderId="67" xfId="0" applyFont="1" applyFill="1" applyBorder="1" applyAlignment="1" applyProtection="1">
      <protection hidden="1"/>
    </xf>
    <xf numFmtId="0" fontId="41" fillId="42" borderId="0" xfId="0" applyFont="1" applyFill="1" applyBorder="1" applyAlignment="1" applyProtection="1">
      <alignment horizontal="center"/>
      <protection hidden="1"/>
    </xf>
    <xf numFmtId="0" fontId="54" fillId="0" borderId="0" xfId="0" applyFont="1" applyAlignment="1" applyProtection="1">
      <protection hidden="1"/>
    </xf>
    <xf numFmtId="0" fontId="36" fillId="41" borderId="0" xfId="0" applyFont="1" applyFill="1" applyBorder="1" applyAlignment="1" applyProtection="1">
      <alignment horizontal="center" wrapText="1"/>
      <protection hidden="1"/>
    </xf>
    <xf numFmtId="166" fontId="30" fillId="0" borderId="54" xfId="0" applyNumberFormat="1" applyFont="1" applyFill="1" applyBorder="1" applyAlignment="1" applyProtection="1">
      <alignment horizontal="left"/>
      <protection hidden="1"/>
    </xf>
    <xf numFmtId="0" fontId="36" fillId="0" borderId="0" xfId="0" applyFont="1" applyBorder="1" applyAlignment="1" applyProtection="1">
      <alignment horizontal="justify" vertical="center"/>
      <protection hidden="1"/>
    </xf>
    <xf numFmtId="166" fontId="30" fillId="0" borderId="46" xfId="0" applyNumberFormat="1" applyFont="1" applyFill="1" applyBorder="1" applyAlignment="1" applyProtection="1">
      <alignment horizontal="left"/>
      <protection hidden="1"/>
    </xf>
    <xf numFmtId="166" fontId="30" fillId="0" borderId="47" xfId="0" applyNumberFormat="1" applyFont="1" applyFill="1" applyBorder="1" applyAlignment="1" applyProtection="1">
      <alignment horizontal="left"/>
      <protection hidden="1"/>
    </xf>
    <xf numFmtId="0" fontId="68" fillId="0" borderId="0" xfId="0" applyFont="1" applyAlignment="1" applyProtection="1">
      <alignment vertical="center" wrapText="1"/>
      <protection hidden="1"/>
    </xf>
    <xf numFmtId="0" fontId="36" fillId="0" borderId="17" xfId="0" applyFont="1" applyBorder="1" applyProtection="1">
      <protection hidden="1"/>
    </xf>
    <xf numFmtId="0" fontId="36" fillId="0" borderId="19" xfId="0" applyFont="1" applyBorder="1" applyProtection="1">
      <protection hidden="1"/>
    </xf>
    <xf numFmtId="0" fontId="36" fillId="0" borderId="20" xfId="0" applyFont="1" applyBorder="1" applyProtection="1">
      <protection hidden="1"/>
    </xf>
    <xf numFmtId="0" fontId="54" fillId="0" borderId="0" xfId="0" applyFont="1" applyBorder="1" applyAlignment="1" applyProtection="1">
      <alignment horizontal="right"/>
      <protection hidden="1"/>
    </xf>
    <xf numFmtId="0" fontId="36" fillId="0" borderId="20" xfId="0" applyFont="1" applyFill="1" applyBorder="1" applyProtection="1">
      <protection hidden="1"/>
    </xf>
    <xf numFmtId="0" fontId="36" fillId="0" borderId="21" xfId="0" applyFont="1" applyFill="1" applyBorder="1" applyProtection="1">
      <protection hidden="1"/>
    </xf>
    <xf numFmtId="0" fontId="36" fillId="0" borderId="22" xfId="0" applyFont="1" applyBorder="1" applyProtection="1">
      <protection hidden="1"/>
    </xf>
    <xf numFmtId="0" fontId="36" fillId="0" borderId="23" xfId="0" applyFont="1" applyBorder="1" applyProtection="1">
      <protection hidden="1"/>
    </xf>
    <xf numFmtId="0" fontId="36" fillId="0" borderId="24" xfId="0" applyFont="1" applyBorder="1" applyProtection="1">
      <protection hidden="1"/>
    </xf>
    <xf numFmtId="0" fontId="34" fillId="0" borderId="0" xfId="0" quotePrefix="1" applyNumberFormat="1" applyFont="1" applyAlignment="1" applyProtection="1">
      <alignment vertical="center" wrapText="1"/>
      <protection hidden="1"/>
    </xf>
    <xf numFmtId="0" fontId="52" fillId="0" borderId="0" xfId="0" quotePrefix="1" applyFont="1" applyAlignment="1" applyProtection="1">
      <alignment vertical="center" wrapText="1"/>
      <protection hidden="1"/>
    </xf>
    <xf numFmtId="0" fontId="30" fillId="0" borderId="0" xfId="0" quotePrefix="1" applyFont="1" applyAlignment="1" applyProtection="1">
      <alignment vertical="center" wrapText="1"/>
      <protection hidden="1"/>
    </xf>
    <xf numFmtId="0" fontId="63" fillId="0" borderId="0" xfId="83" quotePrefix="1" applyFont="1" applyAlignment="1" applyProtection="1">
      <alignment vertical="center" wrapText="1"/>
      <protection hidden="1"/>
    </xf>
    <xf numFmtId="0" fontId="30" fillId="0" borderId="0" xfId="0" applyNumberFormat="1" applyFont="1" applyBorder="1" applyAlignment="1" applyProtection="1">
      <alignment vertical="center"/>
      <protection hidden="1"/>
    </xf>
    <xf numFmtId="0" fontId="30" fillId="0" borderId="0" xfId="0" applyNumberFormat="1" applyFont="1" applyBorder="1" applyAlignment="1" applyProtection="1">
      <protection hidden="1"/>
    </xf>
    <xf numFmtId="3" fontId="36" fillId="0" borderId="0" xfId="0" applyNumberFormat="1" applyFont="1" applyFill="1" applyBorder="1" applyAlignment="1" applyProtection="1">
      <protection hidden="1"/>
    </xf>
    <xf numFmtId="0" fontId="68" fillId="0" borderId="0" xfId="83" applyFont="1" applyFill="1" applyBorder="1" applyAlignment="1" applyProtection="1">
      <protection hidden="1"/>
    </xf>
    <xf numFmtId="0" fontId="69" fillId="0" borderId="0" xfId="83" applyFont="1" applyFill="1" applyBorder="1" applyAlignment="1" applyProtection="1">
      <protection hidden="1"/>
    </xf>
    <xf numFmtId="22" fontId="30" fillId="0" borderId="0" xfId="86" applyNumberFormat="1" applyFont="1" applyFill="1" applyBorder="1" applyAlignment="1" applyProtection="1">
      <alignment vertical="center"/>
      <protection hidden="1"/>
    </xf>
    <xf numFmtId="0" fontId="30" fillId="0" borderId="0" xfId="86" applyFont="1" applyFill="1" applyBorder="1" applyAlignment="1" applyProtection="1">
      <alignment horizontal="left" vertical="center"/>
      <protection hidden="1"/>
    </xf>
    <xf numFmtId="4" fontId="30" fillId="0" borderId="0" xfId="0" applyNumberFormat="1" applyFont="1" applyFill="1" applyBorder="1" applyAlignment="1" applyProtection="1">
      <alignment horizontal="center"/>
      <protection hidden="1"/>
    </xf>
    <xf numFmtId="0" fontId="36" fillId="0" borderId="0" xfId="0" applyFont="1" applyAlignment="1" applyProtection="1">
      <alignment horizontal="left"/>
      <protection hidden="1"/>
    </xf>
    <xf numFmtId="3" fontId="30" fillId="0" borderId="0" xfId="0" applyNumberFormat="1" applyFont="1" applyFill="1" applyBorder="1" applyAlignment="1" applyProtection="1">
      <alignment horizontal="center" vertical="center"/>
      <protection hidden="1"/>
    </xf>
    <xf numFmtId="0" fontId="30" fillId="0" borderId="0" xfId="0" applyFont="1" applyFill="1" applyAlignment="1" applyProtection="1">
      <alignment horizontal="left" vertical="center"/>
      <protection hidden="1"/>
    </xf>
    <xf numFmtId="0" fontId="52" fillId="0" borderId="0" xfId="0" applyFont="1" applyFill="1" applyBorder="1" applyAlignment="1" applyProtection="1">
      <alignment horizontal="justify" vertical="center"/>
      <protection hidden="1"/>
    </xf>
    <xf numFmtId="0" fontId="30" fillId="0" borderId="0" xfId="0" applyNumberFormat="1" applyFont="1" applyFill="1" applyBorder="1" applyAlignment="1" applyProtection="1">
      <alignment horizontal="justify" vertical="center"/>
      <protection hidden="1"/>
    </xf>
    <xf numFmtId="0" fontId="58" fillId="0" borderId="0" xfId="0" applyNumberFormat="1" applyFont="1" applyFill="1" applyBorder="1" applyAlignment="1" applyProtection="1">
      <alignment horizontal="justify" vertical="center"/>
      <protection hidden="1"/>
    </xf>
    <xf numFmtId="0" fontId="77" fillId="0" borderId="0" xfId="0" applyFont="1" applyBorder="1" applyAlignment="1" applyProtection="1">
      <alignment horizontal="center" wrapText="1"/>
      <protection hidden="1"/>
    </xf>
    <xf numFmtId="0" fontId="30" fillId="0" borderId="31" xfId="0" applyFont="1" applyFill="1" applyBorder="1" applyAlignment="1" applyProtection="1">
      <alignment wrapText="1"/>
      <protection hidden="1"/>
    </xf>
    <xf numFmtId="0" fontId="45" fillId="0" borderId="31" xfId="0" applyFont="1" applyFill="1" applyBorder="1" applyAlignment="1" applyProtection="1">
      <alignment horizontal="right" wrapText="1"/>
      <protection hidden="1"/>
    </xf>
    <xf numFmtId="0" fontId="43" fillId="0" borderId="31" xfId="83" applyFont="1" applyFill="1" applyBorder="1" applyAlignment="1" applyProtection="1">
      <alignment horizontal="left"/>
      <protection hidden="1"/>
    </xf>
    <xf numFmtId="0" fontId="44" fillId="0" borderId="31" xfId="83" applyFont="1" applyFill="1" applyBorder="1" applyAlignment="1" applyProtection="1">
      <alignment horizontal="left"/>
      <protection hidden="1"/>
    </xf>
    <xf numFmtId="0" fontId="41" fillId="0" borderId="64" xfId="83" applyFont="1" applyFill="1" applyBorder="1" applyAlignment="1" applyProtection="1">
      <alignment horizontal="left"/>
      <protection hidden="1"/>
    </xf>
    <xf numFmtId="0" fontId="30" fillId="41" borderId="0" xfId="0" applyFont="1" applyFill="1" applyBorder="1" applyAlignment="1" applyProtection="1">
      <alignment horizontal="center" vertical="center"/>
      <protection hidden="1"/>
    </xf>
    <xf numFmtId="0" fontId="49" fillId="0" borderId="0" xfId="83" applyFont="1" applyFill="1" applyBorder="1" applyAlignment="1" applyProtection="1">
      <alignment horizontal="right"/>
      <protection hidden="1"/>
    </xf>
    <xf numFmtId="0" fontId="64" fillId="44" borderId="0" xfId="84" applyFont="1" applyFill="1" applyBorder="1" applyAlignment="1" applyProtection="1">
      <alignment horizontal="center" vertical="center"/>
      <protection locked="0" hidden="1"/>
    </xf>
    <xf numFmtId="0" fontId="62" fillId="0" borderId="0" xfId="0" applyFont="1" applyBorder="1" applyAlignment="1" applyProtection="1">
      <alignment horizontal="right"/>
      <protection hidden="1"/>
    </xf>
    <xf numFmtId="0" fontId="61" fillId="0" borderId="0" xfId="83" applyFont="1" applyFill="1" applyBorder="1" applyAlignment="1" applyProtection="1">
      <alignment horizontal="right"/>
      <protection hidden="1"/>
    </xf>
    <xf numFmtId="0" fontId="62" fillId="0" borderId="0" xfId="0" applyFont="1" applyFill="1" applyBorder="1" applyAlignment="1" applyProtection="1">
      <alignment horizontal="right"/>
      <protection hidden="1"/>
    </xf>
    <xf numFmtId="0" fontId="62" fillId="0" borderId="0" xfId="0" applyFont="1" applyFill="1" applyBorder="1" applyAlignment="1" applyProtection="1">
      <alignment horizontal="center"/>
      <protection hidden="1"/>
    </xf>
    <xf numFmtId="0" fontId="36" fillId="0" borderId="63" xfId="0" applyFont="1" applyBorder="1" applyProtection="1">
      <protection hidden="1"/>
    </xf>
    <xf numFmtId="0" fontId="36" fillId="0" borderId="31" xfId="0" applyFont="1" applyBorder="1" applyProtection="1">
      <protection hidden="1"/>
    </xf>
    <xf numFmtId="0" fontId="36" fillId="0" borderId="64" xfId="0" applyFont="1" applyBorder="1" applyProtection="1">
      <protection hidden="1"/>
    </xf>
    <xf numFmtId="0" fontId="41" fillId="0" borderId="0" xfId="0" applyFont="1" applyFill="1" applyBorder="1" applyAlignment="1" applyProtection="1">
      <alignment horizontal="right"/>
      <protection hidden="1"/>
    </xf>
    <xf numFmtId="0" fontId="36" fillId="0" borderId="0" xfId="0" applyFont="1" applyBorder="1" applyAlignment="1" applyProtection="1">
      <alignment horizontal="justify" vertical="center"/>
      <protection hidden="1"/>
    </xf>
    <xf numFmtId="166" fontId="30" fillId="0" borderId="0" xfId="0" applyNumberFormat="1" applyFont="1" applyFill="1" applyBorder="1" applyAlignment="1" applyProtection="1">
      <alignment horizontal="left"/>
      <protection hidden="1"/>
    </xf>
    <xf numFmtId="0" fontId="58" fillId="0" borderId="0" xfId="91" applyFont="1" applyAlignment="1" applyProtection="1">
      <alignment vertical="center" wrapText="1"/>
      <protection hidden="1"/>
    </xf>
    <xf numFmtId="0" fontId="37" fillId="0" borderId="0" xfId="0" applyFont="1" applyBorder="1" applyAlignment="1" applyProtection="1">
      <alignment horizontal="left" vertical="center"/>
      <protection hidden="1"/>
    </xf>
    <xf numFmtId="0" fontId="78" fillId="0" borderId="0" xfId="0" applyFont="1" applyFill="1" applyBorder="1" applyAlignment="1" applyProtection="1">
      <alignment horizontal="center"/>
      <protection hidden="1"/>
    </xf>
    <xf numFmtId="0" fontId="35" fillId="0" borderId="0" xfId="0" applyFont="1" applyBorder="1" applyAlignment="1" applyProtection="1">
      <alignment horizontal="center"/>
      <protection hidden="1"/>
    </xf>
    <xf numFmtId="0" fontId="30" fillId="0" borderId="0" xfId="0" applyFont="1" applyFill="1" applyBorder="1" applyAlignment="1" applyProtection="1">
      <alignment horizontal="center"/>
      <protection hidden="1"/>
    </xf>
    <xf numFmtId="0" fontId="30" fillId="45" borderId="0" xfId="0" applyFont="1" applyFill="1" applyBorder="1" applyAlignment="1" applyProtection="1">
      <alignment vertical="center"/>
      <protection hidden="1"/>
    </xf>
    <xf numFmtId="0" fontId="30" fillId="45" borderId="23" xfId="0" applyFont="1" applyFill="1" applyBorder="1" applyAlignment="1" applyProtection="1">
      <protection hidden="1"/>
    </xf>
    <xf numFmtId="0" fontId="62" fillId="45" borderId="23" xfId="0" applyFont="1" applyFill="1" applyBorder="1" applyAlignment="1" applyProtection="1">
      <protection hidden="1"/>
    </xf>
    <xf numFmtId="9" fontId="30" fillId="0" borderId="31" xfId="0" applyNumberFormat="1" applyFont="1" applyBorder="1" applyAlignment="1" applyProtection="1">
      <alignment horizontal="center"/>
      <protection hidden="1"/>
    </xf>
    <xf numFmtId="4" fontId="34" fillId="0" borderId="59" xfId="0" applyNumberFormat="1" applyFont="1" applyBorder="1" applyAlignment="1" applyProtection="1">
      <alignment horizontal="right" vertical="center"/>
      <protection hidden="1"/>
    </xf>
    <xf numFmtId="0" fontId="69" fillId="0" borderId="0" xfId="0" applyFont="1" applyBorder="1" applyAlignment="1" applyProtection="1">
      <alignment horizontal="left" vertical="center"/>
      <protection hidden="1"/>
    </xf>
    <xf numFmtId="0" fontId="30" fillId="0" borderId="0" xfId="0" applyFont="1" applyAlignment="1" applyProtection="1">
      <alignment horizontal="left" vertical="center"/>
      <protection hidden="1"/>
    </xf>
    <xf numFmtId="0" fontId="30" fillId="0" borderId="0" xfId="0" applyFont="1" applyFill="1" applyAlignment="1" applyProtection="1">
      <alignment vertical="center" wrapText="1"/>
      <protection hidden="1"/>
    </xf>
    <xf numFmtId="0" fontId="36" fillId="0" borderId="0" xfId="0" applyFont="1" applyBorder="1" applyAlignment="1" applyProtection="1">
      <alignment horizontal="justify" vertical="center"/>
      <protection hidden="1"/>
    </xf>
    <xf numFmtId="0" fontId="37" fillId="0" borderId="43" xfId="0" applyFont="1" applyBorder="1" applyAlignment="1" applyProtection="1">
      <alignment horizontal="justify" vertical="center"/>
      <protection hidden="1"/>
    </xf>
    <xf numFmtId="0" fontId="30" fillId="0" borderId="33" xfId="0" applyFont="1" applyFill="1" applyBorder="1" applyAlignment="1" applyProtection="1">
      <alignment vertical="center"/>
      <protection hidden="1"/>
    </xf>
    <xf numFmtId="0" fontId="30" fillId="43" borderId="33" xfId="89" applyFont="1" applyFill="1" applyBorder="1" applyAlignment="1" applyProtection="1">
      <alignment vertical="center"/>
      <protection hidden="1"/>
    </xf>
    <xf numFmtId="0" fontId="30" fillId="43" borderId="75" xfId="89" applyFont="1" applyFill="1" applyBorder="1" applyAlignment="1" applyProtection="1">
      <alignment vertical="center"/>
      <protection hidden="1"/>
    </xf>
    <xf numFmtId="0" fontId="37" fillId="0" borderId="0" xfId="0" applyFont="1" applyFill="1" applyBorder="1" applyAlignment="1" applyProtection="1">
      <protection hidden="1"/>
    </xf>
    <xf numFmtId="0" fontId="37" fillId="0" borderId="0" xfId="83" applyFont="1" applyFill="1" applyBorder="1" applyAlignment="1" applyProtection="1">
      <alignment horizontal="left" vertical="center"/>
      <protection hidden="1"/>
    </xf>
    <xf numFmtId="0" fontId="36" fillId="0" borderId="20" xfId="0" applyFont="1" applyBorder="1" applyAlignment="1" applyProtection="1">
      <alignment horizontal="left"/>
      <protection hidden="1"/>
    </xf>
    <xf numFmtId="0" fontId="36" fillId="0" borderId="21" xfId="0" applyFont="1" applyBorder="1" applyAlignment="1" applyProtection="1">
      <alignment horizontal="left"/>
      <protection hidden="1"/>
    </xf>
    <xf numFmtId="0" fontId="36" fillId="0" borderId="0" xfId="0" applyFont="1" applyBorder="1" applyAlignment="1" applyProtection="1">
      <alignment horizontal="justify" vertical="center"/>
      <protection hidden="1"/>
    </xf>
    <xf numFmtId="0" fontId="37" fillId="0" borderId="0" xfId="0" applyFont="1" applyAlignment="1" applyProtection="1">
      <protection hidden="1"/>
    </xf>
    <xf numFmtId="0" fontId="36" fillId="0" borderId="0" xfId="0" applyFont="1" applyBorder="1" applyAlignment="1" applyProtection="1">
      <alignment horizontal="left" vertical="center"/>
      <protection hidden="1"/>
    </xf>
    <xf numFmtId="0" fontId="30" fillId="41" borderId="0" xfId="89" applyFont="1" applyFill="1" applyBorder="1" applyAlignment="1" applyProtection="1">
      <alignment horizontal="center" vertical="center" wrapText="1"/>
      <protection hidden="1"/>
    </xf>
    <xf numFmtId="0" fontId="36" fillId="0" borderId="0" xfId="83" applyFont="1" applyBorder="1" applyAlignment="1" applyProtection="1">
      <alignment vertical="center" wrapText="1"/>
      <protection hidden="1"/>
    </xf>
    <xf numFmtId="0" fontId="68" fillId="0" borderId="0" xfId="83" applyFont="1" applyBorder="1" applyAlignment="1" applyProtection="1">
      <alignment vertical="center" wrapText="1"/>
      <protection hidden="1"/>
    </xf>
    <xf numFmtId="0" fontId="29" fillId="0" borderId="20" xfId="0" applyFont="1" applyBorder="1" applyAlignment="1" applyProtection="1">
      <alignment textRotation="90" wrapText="1"/>
      <protection hidden="1"/>
    </xf>
    <xf numFmtId="0" fontId="43" fillId="0" borderId="20" xfId="0" applyFont="1" applyBorder="1" applyAlignment="1" applyProtection="1">
      <alignment textRotation="90" wrapText="1"/>
      <protection hidden="1"/>
    </xf>
    <xf numFmtId="0" fontId="49" fillId="0" borderId="13" xfId="0" applyFont="1" applyBorder="1" applyAlignment="1" applyProtection="1">
      <alignment horizontal="center"/>
      <protection locked="0" hidden="1"/>
    </xf>
    <xf numFmtId="0" fontId="30" fillId="44" borderId="33" xfId="89" applyFont="1" applyFill="1" applyBorder="1" applyAlignment="1" applyProtection="1">
      <alignment vertical="center"/>
      <protection hidden="1"/>
    </xf>
    <xf numFmtId="0" fontId="30" fillId="44" borderId="33" xfId="0" applyFont="1" applyFill="1" applyBorder="1" applyAlignment="1" applyProtection="1">
      <alignment vertical="center"/>
      <protection hidden="1"/>
    </xf>
    <xf numFmtId="0" fontId="36" fillId="0" borderId="0" xfId="83" applyFont="1" applyFill="1" applyBorder="1" applyAlignment="1" applyProtection="1">
      <alignment horizontal="left" vertical="center"/>
      <protection hidden="1"/>
    </xf>
    <xf numFmtId="4" fontId="30" fillId="0" borderId="0" xfId="83" applyNumberFormat="1" applyFont="1" applyFill="1" applyBorder="1" applyAlignment="1" applyProtection="1">
      <alignment horizontal="right" vertical="center"/>
      <protection hidden="1"/>
    </xf>
    <xf numFmtId="0" fontId="30" fillId="0" borderId="0" xfId="83" applyFont="1" applyFill="1" applyBorder="1" applyAlignment="1" applyProtection="1">
      <alignment horizontal="center"/>
      <protection hidden="1"/>
    </xf>
    <xf numFmtId="0" fontId="47" fillId="0" borderId="0" xfId="0" applyFont="1" applyBorder="1" applyAlignment="1" applyProtection="1">
      <alignment horizontal="center" vertical="center"/>
      <protection hidden="1"/>
    </xf>
    <xf numFmtId="0" fontId="41" fillId="0" borderId="0" xfId="0" applyFont="1" applyFill="1" applyBorder="1" applyAlignment="1" applyProtection="1">
      <alignment horizontal="right"/>
      <protection hidden="1"/>
    </xf>
    <xf numFmtId="0" fontId="73" fillId="0" borderId="0" xfId="83" applyFont="1" applyFill="1" applyBorder="1" applyAlignment="1" applyProtection="1">
      <alignment horizontal="center"/>
      <protection hidden="1"/>
    </xf>
    <xf numFmtId="0" fontId="47" fillId="0" borderId="0" xfId="83" applyFont="1" applyFill="1" applyBorder="1" applyAlignment="1" applyProtection="1">
      <alignment horizontal="center" vertical="center"/>
      <protection hidden="1"/>
    </xf>
    <xf numFmtId="0" fontId="30" fillId="0" borderId="0" xfId="0" applyFont="1" applyBorder="1" applyAlignment="1" applyProtection="1">
      <alignment horizontal="left"/>
      <protection hidden="1"/>
    </xf>
    <xf numFmtId="0" fontId="30" fillId="0" borderId="0" xfId="0" applyFont="1" applyFill="1" applyBorder="1" applyAlignment="1" applyProtection="1">
      <alignment horizontal="center"/>
      <protection hidden="1"/>
    </xf>
    <xf numFmtId="0" fontId="30" fillId="0" borderId="38" xfId="83" applyFont="1" applyFill="1" applyBorder="1" applyAlignment="1" applyProtection="1">
      <alignment wrapText="1"/>
      <protection hidden="1"/>
    </xf>
    <xf numFmtId="0" fontId="30" fillId="0" borderId="38" xfId="83" applyFont="1" applyFill="1" applyBorder="1" applyProtection="1">
      <protection hidden="1"/>
    </xf>
    <xf numFmtId="0" fontId="30" fillId="0" borderId="38" xfId="0" applyFont="1" applyFill="1" applyBorder="1" applyProtection="1">
      <protection hidden="1"/>
    </xf>
    <xf numFmtId="0" fontId="30" fillId="44" borderId="38" xfId="83" applyFont="1" applyFill="1" applyBorder="1" applyProtection="1">
      <protection hidden="1"/>
    </xf>
    <xf numFmtId="0" fontId="30" fillId="44" borderId="38" xfId="0" applyFont="1" applyFill="1" applyBorder="1" applyProtection="1">
      <protection hidden="1"/>
    </xf>
    <xf numFmtId="0" fontId="30" fillId="0" borderId="38" xfId="83" applyFont="1" applyBorder="1" applyProtection="1">
      <protection hidden="1"/>
    </xf>
    <xf numFmtId="0" fontId="30" fillId="0" borderId="38" xfId="0" applyFont="1" applyBorder="1" applyProtection="1">
      <protection hidden="1"/>
    </xf>
    <xf numFmtId="0" fontId="30" fillId="43" borderId="38" xfId="83" applyFont="1" applyFill="1" applyBorder="1" applyProtection="1">
      <protection hidden="1"/>
    </xf>
    <xf numFmtId="0" fontId="30" fillId="43" borderId="39" xfId="0" applyFont="1" applyFill="1" applyBorder="1" applyProtection="1">
      <protection hidden="1"/>
    </xf>
    <xf numFmtId="3" fontId="49" fillId="0" borderId="13" xfId="0" applyNumberFormat="1" applyFont="1" applyFill="1" applyBorder="1" applyAlignment="1" applyProtection="1">
      <alignment horizontal="center" vertical="center"/>
      <protection locked="0" hidden="1"/>
    </xf>
    <xf numFmtId="0" fontId="30" fillId="0" borderId="23" xfId="0" applyFont="1" applyBorder="1" applyAlignment="1" applyProtection="1">
      <alignment horizontal="left" vertical="center"/>
      <protection hidden="1"/>
    </xf>
    <xf numFmtId="0" fontId="29" fillId="0" borderId="17" xfId="0" applyFont="1" applyFill="1" applyBorder="1" applyAlignment="1" applyProtection="1">
      <alignment vertical="center"/>
      <protection hidden="1"/>
    </xf>
    <xf numFmtId="0" fontId="29" fillId="0" borderId="20" xfId="0" applyFont="1" applyFill="1" applyBorder="1" applyAlignment="1" applyProtection="1">
      <alignment horizontal="center" vertical="justify"/>
      <protection hidden="1"/>
    </xf>
    <xf numFmtId="0" fontId="42" fillId="0" borderId="20" xfId="0" applyFont="1" applyBorder="1" applyAlignment="1" applyProtection="1">
      <protection hidden="1"/>
    </xf>
    <xf numFmtId="0" fontId="42" fillId="0" borderId="63" xfId="0" applyFont="1" applyFill="1" applyBorder="1" applyAlignment="1" applyProtection="1">
      <protection hidden="1"/>
    </xf>
    <xf numFmtId="0" fontId="43" fillId="0" borderId="20" xfId="0" applyFont="1" applyFill="1" applyBorder="1" applyAlignment="1" applyProtection="1">
      <alignment textRotation="90" wrapText="1"/>
      <protection hidden="1"/>
    </xf>
    <xf numFmtId="0" fontId="80" fillId="0" borderId="20" xfId="0" applyFont="1" applyBorder="1" applyAlignment="1" applyProtection="1">
      <alignment vertical="center" textRotation="90"/>
      <protection hidden="1"/>
    </xf>
    <xf numFmtId="0" fontId="81" fillId="0" borderId="20" xfId="0" applyFont="1" applyBorder="1" applyProtection="1">
      <protection hidden="1"/>
    </xf>
    <xf numFmtId="0" fontId="29" fillId="0" borderId="20" xfId="0" applyFont="1" applyBorder="1" applyAlignment="1" applyProtection="1">
      <alignment vertical="center" textRotation="90"/>
      <protection hidden="1"/>
    </xf>
    <xf numFmtId="0" fontId="43" fillId="0" borderId="20" xfId="0" applyFont="1" applyBorder="1" applyAlignment="1" applyProtection="1">
      <alignment vertical="center"/>
      <protection hidden="1"/>
    </xf>
    <xf numFmtId="0" fontId="43" fillId="0" borderId="22" xfId="0" applyFont="1" applyBorder="1" applyAlignment="1" applyProtection="1">
      <alignment vertical="center"/>
      <protection hidden="1"/>
    </xf>
    <xf numFmtId="0" fontId="34" fillId="0" borderId="0" xfId="83" applyFont="1" applyFill="1" applyBorder="1" applyProtection="1">
      <protection hidden="1"/>
    </xf>
    <xf numFmtId="0" fontId="34" fillId="0" borderId="0" xfId="83" applyFont="1" applyBorder="1" applyProtection="1">
      <protection hidden="1"/>
    </xf>
    <xf numFmtId="0" fontId="56" fillId="0" borderId="0" xfId="83" applyFont="1" applyFill="1" applyBorder="1" applyAlignment="1" applyProtection="1">
      <alignment horizontal="center" vertical="center"/>
      <protection hidden="1"/>
    </xf>
    <xf numFmtId="0" fontId="73" fillId="0" borderId="0" xfId="83" applyFont="1" applyFill="1" applyBorder="1" applyAlignment="1" applyProtection="1">
      <protection hidden="1"/>
    </xf>
    <xf numFmtId="0" fontId="56" fillId="0" borderId="0" xfId="83" applyFont="1" applyFill="1" applyBorder="1" applyAlignment="1" applyProtection="1">
      <alignment vertical="center"/>
      <protection hidden="1"/>
    </xf>
    <xf numFmtId="0" fontId="41" fillId="0" borderId="0" xfId="0" applyFont="1" applyFill="1" applyBorder="1" applyAlignment="1" applyProtection="1">
      <alignment horizontal="right" vertical="center"/>
      <protection hidden="1"/>
    </xf>
    <xf numFmtId="164" fontId="50" fillId="0" borderId="0" xfId="0" applyNumberFormat="1" applyFont="1" applyBorder="1" applyAlignment="1" applyProtection="1">
      <alignment horizontal="center" vertical="center"/>
      <protection hidden="1"/>
    </xf>
    <xf numFmtId="9" fontId="30"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30" fillId="0" borderId="0" xfId="0" applyFont="1" applyBorder="1" applyAlignment="1" applyProtection="1">
      <alignment horizontal="left"/>
      <protection hidden="1"/>
    </xf>
    <xf numFmtId="0" fontId="36" fillId="0" borderId="0" xfId="0" applyFont="1" applyBorder="1" applyAlignment="1" applyProtection="1">
      <alignment horizontal="justify" vertical="center"/>
      <protection hidden="1"/>
    </xf>
    <xf numFmtId="0" fontId="30" fillId="0" borderId="0" xfId="0" applyFont="1" applyFill="1" applyBorder="1" applyAlignment="1" applyProtection="1">
      <alignment horizontal="center"/>
      <protection hidden="1"/>
    </xf>
    <xf numFmtId="0" fontId="49" fillId="0" borderId="13" xfId="0" applyFont="1" applyFill="1" applyBorder="1" applyAlignment="1" applyProtection="1">
      <alignment horizontal="center"/>
      <protection locked="0" hidden="1"/>
    </xf>
    <xf numFmtId="0" fontId="33" fillId="0" borderId="0" xfId="0" applyFont="1" applyFill="1" applyBorder="1" applyAlignment="1" applyProtection="1">
      <alignment horizontal="center"/>
      <protection hidden="1"/>
    </xf>
    <xf numFmtId="3" fontId="33" fillId="0" borderId="0" xfId="0" applyNumberFormat="1" applyFont="1" applyFill="1" applyBorder="1" applyAlignment="1" applyProtection="1">
      <alignment horizontal="center"/>
      <protection hidden="1"/>
    </xf>
    <xf numFmtId="0" fontId="33" fillId="0" borderId="0" xfId="83" applyFont="1" applyFill="1" applyBorder="1" applyAlignment="1" applyProtection="1">
      <alignment horizontal="center"/>
      <protection hidden="1"/>
    </xf>
    <xf numFmtId="0" fontId="35" fillId="0" borderId="0" xfId="0" applyFont="1" applyFill="1" applyBorder="1" applyAlignment="1" applyProtection="1">
      <alignment horizontal="right"/>
      <protection hidden="1"/>
    </xf>
    <xf numFmtId="3" fontId="33" fillId="0" borderId="0" xfId="83" applyNumberFormat="1" applyFont="1" applyFill="1" applyBorder="1" applyAlignment="1" applyProtection="1">
      <alignment horizontal="center"/>
      <protection hidden="1"/>
    </xf>
    <xf numFmtId="165" fontId="33" fillId="0" borderId="0" xfId="83" applyNumberFormat="1" applyFont="1" applyFill="1" applyBorder="1" applyAlignment="1" applyProtection="1">
      <alignment horizontal="center"/>
      <protection hidden="1"/>
    </xf>
    <xf numFmtId="3" fontId="83" fillId="0" borderId="0" xfId="0" applyNumberFormat="1" applyFont="1" applyBorder="1" applyAlignment="1">
      <alignment horizontal="center"/>
    </xf>
    <xf numFmtId="0" fontId="35" fillId="0" borderId="0" xfId="0"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33" fillId="0" borderId="71" xfId="0" applyFont="1" applyFill="1" applyBorder="1" applyAlignment="1" applyProtection="1">
      <alignment horizontal="center"/>
      <protection hidden="1"/>
    </xf>
    <xf numFmtId="0" fontId="35" fillId="0" borderId="0" xfId="83" applyFont="1" applyFill="1" applyBorder="1" applyAlignment="1" applyProtection="1">
      <alignment horizontal="center" vertical="center"/>
      <protection hidden="1"/>
    </xf>
    <xf numFmtId="3" fontId="33" fillId="0" borderId="0" xfId="0" applyNumberFormat="1" applyFont="1" applyAlignment="1" applyProtection="1">
      <alignment horizontal="center"/>
      <protection hidden="1"/>
    </xf>
    <xf numFmtId="0" fontId="49" fillId="0" borderId="0" xfId="83" applyFont="1" applyFill="1" applyBorder="1" applyAlignment="1" applyProtection="1">
      <alignment horizontal="center"/>
      <protection hidden="1"/>
    </xf>
    <xf numFmtId="0" fontId="41" fillId="45" borderId="0" xfId="0" applyFont="1" applyFill="1" applyBorder="1" applyAlignment="1" applyProtection="1">
      <alignment vertical="center"/>
      <protection hidden="1"/>
    </xf>
    <xf numFmtId="0" fontId="36" fillId="0" borderId="0" xfId="0" applyFont="1" applyBorder="1" applyAlignment="1" applyProtection="1">
      <alignment horizontal="justify" vertical="center"/>
      <protection hidden="1"/>
    </xf>
    <xf numFmtId="0" fontId="34" fillId="0" borderId="0" xfId="0" applyFont="1" applyBorder="1" applyAlignment="1" applyProtection="1">
      <alignment vertical="center"/>
      <protection hidden="1"/>
    </xf>
    <xf numFmtId="0" fontId="41" fillId="0" borderId="21" xfId="0" applyFont="1" applyBorder="1" applyAlignment="1" applyProtection="1">
      <alignment horizontal="center" wrapText="1"/>
      <protection hidden="1"/>
    </xf>
    <xf numFmtId="0" fontId="76" fillId="0" borderId="0" xfId="0" applyFont="1" applyFill="1" applyBorder="1" applyAlignment="1" applyProtection="1">
      <alignment horizontal="left" vertical="center"/>
      <protection hidden="1"/>
    </xf>
    <xf numFmtId="0" fontId="76" fillId="0" borderId="0" xfId="0" applyFont="1" applyFill="1" applyProtection="1">
      <protection hidden="1"/>
    </xf>
    <xf numFmtId="0" fontId="30" fillId="0" borderId="0" xfId="0" applyFont="1" applyBorder="1" applyAlignment="1" applyProtection="1">
      <alignment horizontal="left"/>
      <protection hidden="1"/>
    </xf>
    <xf numFmtId="0" fontId="30" fillId="0" borderId="0" xfId="0" applyFont="1" applyFill="1" applyBorder="1" applyAlignment="1" applyProtection="1">
      <alignment horizontal="justify" vertical="center"/>
      <protection hidden="1"/>
    </xf>
    <xf numFmtId="0" fontId="50" fillId="0" borderId="0" xfId="0" applyFont="1" applyFill="1" applyBorder="1" applyAlignment="1" applyProtection="1">
      <alignment horizontal="left" vertical="center"/>
      <protection hidden="1"/>
    </xf>
    <xf numFmtId="0" fontId="34" fillId="0" borderId="0" xfId="0" applyFont="1" applyAlignment="1" applyProtection="1">
      <alignment vertical="center"/>
      <protection hidden="1"/>
    </xf>
    <xf numFmtId="0" fontId="0" fillId="0" borderId="0" xfId="0" applyProtection="1">
      <protection hidden="1"/>
    </xf>
    <xf numFmtId="0" fontId="79" fillId="0" borderId="0" xfId="0" applyFont="1" applyProtection="1">
      <protection hidden="1"/>
    </xf>
    <xf numFmtId="0" fontId="47" fillId="0" borderId="0" xfId="83" applyFont="1" applyFill="1" applyBorder="1" applyAlignment="1" applyProtection="1">
      <alignment horizontal="center" vertical="center"/>
      <protection hidden="1"/>
    </xf>
    <xf numFmtId="4" fontId="30" fillId="0" borderId="0" xfId="83" applyNumberFormat="1" applyFont="1" applyFill="1" applyBorder="1" applyAlignment="1" applyProtection="1">
      <alignment horizontal="right" vertical="center"/>
      <protection hidden="1"/>
    </xf>
    <xf numFmtId="0" fontId="30" fillId="0" borderId="0" xfId="0" applyFont="1" applyBorder="1" applyAlignment="1" applyProtection="1">
      <alignment horizontal="left"/>
      <protection hidden="1"/>
    </xf>
    <xf numFmtId="0" fontId="36" fillId="0" borderId="0" xfId="0" applyFont="1" applyBorder="1" applyAlignment="1" applyProtection="1">
      <alignment horizontal="justify" vertical="center"/>
      <protection hidden="1"/>
    </xf>
    <xf numFmtId="0" fontId="76" fillId="0" borderId="0" xfId="0" applyFont="1" applyFill="1" applyBorder="1" applyAlignment="1" applyProtection="1">
      <alignment horizontal="center" vertical="center"/>
      <protection hidden="1"/>
    </xf>
    <xf numFmtId="0" fontId="43" fillId="0" borderId="83" xfId="0" applyFont="1" applyBorder="1" applyAlignment="1" applyProtection="1">
      <alignment textRotation="90" wrapText="1"/>
      <protection hidden="1"/>
    </xf>
    <xf numFmtId="0" fontId="30" fillId="0" borderId="84" xfId="0" applyFont="1" applyFill="1" applyBorder="1" applyAlignment="1" applyProtection="1">
      <alignment horizontal="center" vertical="center"/>
      <protection hidden="1"/>
    </xf>
    <xf numFmtId="0" fontId="30" fillId="0" borderId="84" xfId="0" applyFont="1" applyFill="1" applyBorder="1" applyAlignment="1" applyProtection="1">
      <alignment vertical="center"/>
      <protection hidden="1"/>
    </xf>
    <xf numFmtId="0" fontId="35" fillId="0" borderId="84" xfId="0" applyFont="1" applyBorder="1" applyProtection="1">
      <protection hidden="1"/>
    </xf>
    <xf numFmtId="0" fontId="30" fillId="0" borderId="84" xfId="0" applyFont="1" applyBorder="1" applyAlignment="1" applyProtection="1">
      <protection hidden="1"/>
    </xf>
    <xf numFmtId="0" fontId="33" fillId="0" borderId="84" xfId="0" applyFont="1" applyBorder="1" applyAlignment="1" applyProtection="1">
      <alignment horizontal="center"/>
      <protection hidden="1"/>
    </xf>
    <xf numFmtId="0" fontId="47" fillId="0" borderId="84" xfId="83" applyFont="1" applyFill="1" applyBorder="1" applyAlignment="1" applyProtection="1">
      <alignment horizontal="center" vertical="center"/>
      <protection hidden="1"/>
    </xf>
    <xf numFmtId="0" fontId="30" fillId="0" borderId="85" xfId="0" applyFont="1" applyBorder="1" applyProtection="1">
      <protection hidden="1"/>
    </xf>
    <xf numFmtId="0" fontId="43" fillId="0" borderId="86" xfId="0" applyFont="1" applyBorder="1" applyAlignment="1" applyProtection="1">
      <alignment textRotation="90" wrapText="1"/>
      <protection hidden="1"/>
    </xf>
    <xf numFmtId="0" fontId="30" fillId="0" borderId="87" xfId="0" applyFont="1" applyFill="1" applyBorder="1" applyAlignment="1" applyProtection="1">
      <alignment horizontal="center" vertical="center"/>
      <protection hidden="1"/>
    </xf>
    <xf numFmtId="0" fontId="30" fillId="0" borderId="87" xfId="0" applyFont="1" applyFill="1" applyBorder="1" applyAlignment="1" applyProtection="1">
      <alignment vertical="center"/>
      <protection hidden="1"/>
    </xf>
    <xf numFmtId="0" fontId="35" fillId="0" borderId="87" xfId="0" applyFont="1" applyBorder="1" applyProtection="1">
      <protection hidden="1"/>
    </xf>
    <xf numFmtId="0" fontId="30" fillId="0" borderId="87" xfId="0" applyFont="1" applyBorder="1" applyAlignment="1" applyProtection="1">
      <protection hidden="1"/>
    </xf>
    <xf numFmtId="0" fontId="33" fillId="0" borderId="87" xfId="0" applyFont="1" applyBorder="1" applyAlignment="1" applyProtection="1">
      <alignment horizontal="center"/>
      <protection hidden="1"/>
    </xf>
    <xf numFmtId="0" fontId="47" fillId="0" borderId="87" xfId="83" applyFont="1" applyFill="1" applyBorder="1" applyAlignment="1" applyProtection="1">
      <alignment horizontal="center" vertical="center"/>
      <protection hidden="1"/>
    </xf>
    <xf numFmtId="0" fontId="30" fillId="0" borderId="88" xfId="0" applyFont="1" applyBorder="1" applyProtection="1">
      <protection hidden="1"/>
    </xf>
    <xf numFmtId="0" fontId="76" fillId="0" borderId="0" xfId="0" applyFont="1" applyFill="1" applyBorder="1" applyAlignment="1" applyProtection="1">
      <alignment vertical="center"/>
      <protection hidden="1"/>
    </xf>
    <xf numFmtId="0" fontId="76" fillId="0" borderId="0" xfId="0" applyFont="1" applyBorder="1" applyAlignment="1" applyProtection="1">
      <alignment vertical="center"/>
      <protection hidden="1"/>
    </xf>
    <xf numFmtId="0" fontId="36" fillId="0" borderId="0" xfId="0" applyFont="1" applyBorder="1" applyAlignment="1" applyProtection="1">
      <alignment vertical="center"/>
      <protection hidden="1"/>
    </xf>
    <xf numFmtId="0" fontId="37" fillId="0" borderId="0" xfId="0" applyFont="1" applyBorder="1" applyAlignment="1" applyProtection="1">
      <alignment vertical="center"/>
      <protection hidden="1"/>
    </xf>
    <xf numFmtId="0" fontId="86" fillId="46" borderId="38" xfId="0" applyFont="1" applyFill="1" applyBorder="1" applyAlignment="1" applyProtection="1">
      <alignment horizontal="center"/>
      <protection hidden="1"/>
    </xf>
    <xf numFmtId="0" fontId="87" fillId="44" borderId="0" xfId="0" applyFont="1" applyFill="1" applyBorder="1" applyAlignment="1" applyProtection="1">
      <alignment horizontal="center" vertical="center"/>
      <protection hidden="1"/>
    </xf>
    <xf numFmtId="0" fontId="88" fillId="0" borderId="0" xfId="0" applyFont="1" applyFill="1" applyBorder="1" applyAlignment="1" applyProtection="1">
      <alignment horizontal="center"/>
      <protection hidden="1"/>
    </xf>
    <xf numFmtId="0" fontId="86" fillId="0" borderId="11" xfId="0" applyFont="1" applyFill="1" applyBorder="1" applyAlignment="1" applyProtection="1">
      <alignment horizontal="center"/>
      <protection hidden="1"/>
    </xf>
    <xf numFmtId="0" fontId="88" fillId="0" borderId="40" xfId="0" applyFont="1" applyFill="1" applyBorder="1" applyAlignment="1" applyProtection="1">
      <alignment horizontal="center" vertical="center"/>
      <protection hidden="1"/>
    </xf>
    <xf numFmtId="0" fontId="89" fillId="0" borderId="0" xfId="0" applyFont="1" applyProtection="1">
      <protection hidden="1"/>
    </xf>
    <xf numFmtId="2" fontId="47" fillId="45" borderId="35" xfId="89" applyNumberFormat="1" applyFont="1" applyFill="1" applyBorder="1" applyAlignment="1" applyProtection="1">
      <alignment horizontal="center" vertical="center"/>
      <protection hidden="1"/>
    </xf>
    <xf numFmtId="3" fontId="86" fillId="0" borderId="35" xfId="0" applyNumberFormat="1" applyFont="1" applyFill="1" applyBorder="1" applyAlignment="1" applyProtection="1">
      <alignment horizontal="center"/>
      <protection hidden="1"/>
    </xf>
    <xf numFmtId="0" fontId="90" fillId="0" borderId="35" xfId="0" applyFont="1" applyBorder="1" applyProtection="1">
      <protection hidden="1"/>
    </xf>
    <xf numFmtId="0" fontId="86" fillId="0" borderId="35" xfId="0" applyFont="1" applyFill="1" applyBorder="1" applyProtection="1">
      <protection hidden="1"/>
    </xf>
    <xf numFmtId="2" fontId="47" fillId="46" borderId="36" xfId="89" applyNumberFormat="1" applyFont="1" applyFill="1" applyBorder="1" applyAlignment="1" applyProtection="1">
      <alignment horizontal="center" vertical="center"/>
      <protection hidden="1"/>
    </xf>
    <xf numFmtId="0" fontId="86" fillId="0" borderId="40" xfId="0" applyFont="1" applyFill="1" applyBorder="1" applyAlignment="1" applyProtection="1">
      <alignment horizontal="center" vertical="center"/>
      <protection hidden="1"/>
    </xf>
    <xf numFmtId="0" fontId="86" fillId="0" borderId="35" xfId="0" applyFont="1" applyFill="1" applyBorder="1" applyAlignment="1" applyProtection="1">
      <alignment horizontal="center"/>
      <protection hidden="1"/>
    </xf>
    <xf numFmtId="0" fontId="86" fillId="0" borderId="36" xfId="0" applyFont="1" applyFill="1" applyBorder="1" applyAlignment="1" applyProtection="1">
      <alignment horizontal="center"/>
      <protection hidden="1"/>
    </xf>
    <xf numFmtId="0" fontId="86" fillId="46" borderId="37" xfId="0" applyFont="1" applyFill="1" applyBorder="1" applyProtection="1">
      <protection hidden="1"/>
    </xf>
    <xf numFmtId="0" fontId="47" fillId="0" borderId="0" xfId="0" applyFont="1" applyFill="1" applyBorder="1" applyProtection="1">
      <protection hidden="1"/>
    </xf>
    <xf numFmtId="0" fontId="88" fillId="46" borderId="0" xfId="0" applyFont="1" applyFill="1" applyBorder="1" applyAlignment="1" applyProtection="1">
      <alignment horizontal="center"/>
      <protection hidden="1"/>
    </xf>
    <xf numFmtId="0" fontId="88" fillId="46" borderId="37" xfId="0" applyFont="1" applyFill="1" applyBorder="1" applyAlignment="1" applyProtection="1">
      <alignment horizontal="center"/>
      <protection hidden="1"/>
    </xf>
    <xf numFmtId="2" fontId="86" fillId="46" borderId="38" xfId="89" applyNumberFormat="1" applyFont="1" applyFill="1" applyBorder="1" applyAlignment="1" applyProtection="1">
      <alignment horizontal="center"/>
      <protection hidden="1"/>
    </xf>
    <xf numFmtId="0" fontId="86" fillId="46" borderId="0" xfId="0" applyFont="1" applyFill="1" applyBorder="1" applyAlignment="1" applyProtection="1">
      <alignment horizontal="center"/>
      <protection hidden="1"/>
    </xf>
    <xf numFmtId="3" fontId="86" fillId="46" borderId="0" xfId="0" applyNumberFormat="1" applyFont="1" applyFill="1" applyBorder="1" applyAlignment="1" applyProtection="1">
      <alignment horizontal="center"/>
      <protection hidden="1"/>
    </xf>
    <xf numFmtId="0" fontId="86" fillId="46" borderId="33" xfId="0" applyFont="1" applyFill="1" applyBorder="1" applyAlignment="1" applyProtection="1">
      <alignment horizontal="center"/>
      <protection hidden="1"/>
    </xf>
    <xf numFmtId="0" fontId="86" fillId="46" borderId="34" xfId="0" applyFont="1" applyFill="1" applyBorder="1" applyAlignment="1" applyProtection="1">
      <alignment horizontal="center"/>
      <protection hidden="1"/>
    </xf>
    <xf numFmtId="0" fontId="86" fillId="0" borderId="33" xfId="0" applyFont="1" applyBorder="1" applyProtection="1">
      <protection hidden="1"/>
    </xf>
    <xf numFmtId="0" fontId="47" fillId="0" borderId="0" xfId="89" applyFont="1" applyFill="1" applyBorder="1" applyAlignment="1" applyProtection="1">
      <alignment horizontal="center"/>
      <protection hidden="1"/>
    </xf>
    <xf numFmtId="1" fontId="47" fillId="0" borderId="0" xfId="89" applyNumberFormat="1" applyFont="1" applyFill="1" applyBorder="1" applyAlignment="1" applyProtection="1">
      <alignment horizontal="center"/>
      <protection hidden="1"/>
    </xf>
    <xf numFmtId="0" fontId="86" fillId="0" borderId="34" xfId="0" quotePrefix="1" applyFont="1" applyFill="1" applyBorder="1" applyAlignment="1" applyProtection="1">
      <alignment horizontal="center"/>
      <protection hidden="1"/>
    </xf>
    <xf numFmtId="4" fontId="86" fillId="46" borderId="33" xfId="0" applyNumberFormat="1" applyFont="1" applyFill="1" applyBorder="1" applyAlignment="1" applyProtection="1">
      <alignment horizontal="center"/>
      <protection hidden="1"/>
    </xf>
    <xf numFmtId="2" fontId="86" fillId="46" borderId="0" xfId="0" applyNumberFormat="1" applyFont="1" applyFill="1" applyBorder="1" applyAlignment="1" applyProtection="1">
      <alignment horizontal="center"/>
      <protection hidden="1"/>
    </xf>
    <xf numFmtId="2" fontId="86" fillId="46" borderId="34" xfId="0" applyNumberFormat="1" applyFont="1" applyFill="1" applyBorder="1" applyAlignment="1" applyProtection="1">
      <alignment horizontal="center"/>
      <protection hidden="1"/>
    </xf>
    <xf numFmtId="0" fontId="90" fillId="0" borderId="0" xfId="0" applyFont="1" applyProtection="1">
      <protection hidden="1"/>
    </xf>
    <xf numFmtId="0" fontId="86" fillId="46" borderId="79" xfId="0" applyFont="1" applyFill="1" applyBorder="1" applyAlignment="1" applyProtection="1">
      <alignment horizontal="center"/>
      <protection hidden="1"/>
    </xf>
    <xf numFmtId="3" fontId="86" fillId="46" borderId="34" xfId="0" applyNumberFormat="1" applyFont="1" applyFill="1" applyBorder="1" applyAlignment="1" applyProtection="1">
      <alignment horizontal="center"/>
      <protection hidden="1"/>
    </xf>
    <xf numFmtId="0" fontId="86" fillId="0" borderId="33" xfId="0" applyFont="1" applyFill="1" applyBorder="1" applyProtection="1">
      <protection hidden="1"/>
    </xf>
    <xf numFmtId="4" fontId="86" fillId="46" borderId="0" xfId="0" applyNumberFormat="1" applyFont="1" applyFill="1" applyBorder="1" applyAlignment="1" applyProtection="1">
      <alignment horizontal="center"/>
      <protection hidden="1"/>
    </xf>
    <xf numFmtId="4" fontId="86" fillId="46" borderId="34" xfId="0" applyNumberFormat="1" applyFont="1" applyFill="1" applyBorder="1" applyAlignment="1" applyProtection="1">
      <alignment horizontal="center"/>
      <protection hidden="1"/>
    </xf>
    <xf numFmtId="0" fontId="86" fillId="0" borderId="0" xfId="0" applyFont="1" applyFill="1" applyBorder="1" applyAlignment="1" applyProtection="1">
      <alignment horizontal="center"/>
      <protection hidden="1"/>
    </xf>
    <xf numFmtId="0" fontId="86" fillId="0" borderId="34" xfId="0" applyFont="1" applyFill="1" applyBorder="1" applyAlignment="1" applyProtection="1">
      <alignment horizontal="center"/>
      <protection hidden="1"/>
    </xf>
    <xf numFmtId="0" fontId="86" fillId="0" borderId="0" xfId="0" applyFont="1" applyFill="1" applyBorder="1" applyProtection="1">
      <protection hidden="1"/>
    </xf>
    <xf numFmtId="0" fontId="47" fillId="0" borderId="0" xfId="0" applyFont="1" applyProtection="1">
      <protection hidden="1"/>
    </xf>
    <xf numFmtId="0" fontId="86" fillId="46" borderId="39" xfId="0" applyFont="1" applyFill="1" applyBorder="1" applyAlignment="1" applyProtection="1">
      <alignment horizontal="center"/>
      <protection hidden="1"/>
    </xf>
    <xf numFmtId="0" fontId="86" fillId="0" borderId="0" xfId="0" applyFont="1" applyFill="1" applyBorder="1" applyAlignment="1" applyProtection="1">
      <alignment vertical="center"/>
      <protection hidden="1"/>
    </xf>
    <xf numFmtId="0" fontId="86" fillId="0" borderId="33" xfId="0" applyFont="1" applyFill="1" applyBorder="1" applyAlignment="1" applyProtection="1">
      <alignment horizontal="center"/>
      <protection hidden="1"/>
    </xf>
    <xf numFmtId="0" fontId="86" fillId="0" borderId="34" xfId="0" applyFont="1" applyFill="1" applyBorder="1" applyProtection="1">
      <protection hidden="1"/>
    </xf>
    <xf numFmtId="0" fontId="47" fillId="0" borderId="0" xfId="0" applyFont="1" applyFill="1" applyAlignment="1" applyProtection="1">
      <alignment horizontal="left"/>
      <protection hidden="1"/>
    </xf>
    <xf numFmtId="4" fontId="86" fillId="0" borderId="33" xfId="0" applyNumberFormat="1" applyFont="1" applyFill="1" applyBorder="1" applyAlignment="1" applyProtection="1">
      <alignment horizontal="center"/>
      <protection hidden="1"/>
    </xf>
    <xf numFmtId="4" fontId="86" fillId="0" borderId="0" xfId="0" applyNumberFormat="1" applyFont="1" applyFill="1" applyBorder="1" applyAlignment="1" applyProtection="1">
      <alignment horizontal="center"/>
      <protection hidden="1"/>
    </xf>
    <xf numFmtId="4" fontId="86" fillId="0" borderId="34" xfId="0" applyNumberFormat="1" applyFont="1" applyFill="1" applyBorder="1" applyAlignment="1" applyProtection="1">
      <alignment horizontal="center"/>
      <protection hidden="1"/>
    </xf>
    <xf numFmtId="0" fontId="91" fillId="0" borderId="0" xfId="0" applyFont="1" applyProtection="1">
      <protection hidden="1"/>
    </xf>
    <xf numFmtId="0" fontId="86" fillId="0" borderId="38" xfId="0" applyFont="1" applyFill="1" applyBorder="1" applyProtection="1">
      <protection hidden="1"/>
    </xf>
    <xf numFmtId="0" fontId="86" fillId="0" borderId="33" xfId="0" applyFont="1" applyBorder="1" applyAlignment="1" applyProtection="1">
      <alignment horizontal="center"/>
      <protection hidden="1"/>
    </xf>
    <xf numFmtId="4" fontId="86" fillId="0" borderId="0" xfId="0" applyNumberFormat="1" applyFont="1" applyBorder="1" applyAlignment="1" applyProtection="1">
      <alignment horizontal="center"/>
      <protection hidden="1"/>
    </xf>
    <xf numFmtId="4" fontId="86" fillId="0" borderId="34" xfId="0" applyNumberFormat="1" applyFont="1" applyBorder="1" applyAlignment="1" applyProtection="1">
      <alignment horizontal="center"/>
      <protection hidden="1"/>
    </xf>
    <xf numFmtId="4" fontId="86" fillId="0" borderId="33" xfId="0" applyNumberFormat="1" applyFont="1" applyBorder="1" applyAlignment="1" applyProtection="1">
      <alignment horizontal="center"/>
      <protection hidden="1"/>
    </xf>
    <xf numFmtId="0" fontId="91" fillId="0" borderId="0" xfId="0" applyFont="1" applyFill="1" applyProtection="1">
      <protection hidden="1"/>
    </xf>
    <xf numFmtId="0" fontId="47" fillId="0" borderId="0" xfId="0" applyFont="1" applyFill="1" applyBorder="1" applyAlignment="1" applyProtection="1">
      <alignment vertical="center"/>
      <protection hidden="1"/>
    </xf>
    <xf numFmtId="2" fontId="86" fillId="0" borderId="0" xfId="0" applyNumberFormat="1" applyFont="1" applyFill="1" applyBorder="1" applyAlignment="1" applyProtection="1">
      <alignment horizontal="center"/>
      <protection hidden="1"/>
    </xf>
    <xf numFmtId="0" fontId="47" fillId="0" borderId="0" xfId="0" applyFont="1" applyAlignment="1" applyProtection="1">
      <protection hidden="1"/>
    </xf>
    <xf numFmtId="0" fontId="47" fillId="46" borderId="0" xfId="0" applyFont="1" applyFill="1" applyBorder="1" applyAlignment="1" applyProtection="1">
      <alignment horizontal="center"/>
      <protection hidden="1"/>
    </xf>
    <xf numFmtId="2" fontId="86" fillId="0" borderId="0" xfId="0" applyNumberFormat="1" applyFont="1" applyBorder="1" applyAlignment="1" applyProtection="1">
      <alignment horizontal="center"/>
      <protection hidden="1"/>
    </xf>
    <xf numFmtId="0" fontId="86" fillId="44" borderId="38" xfId="0" applyFont="1" applyFill="1" applyBorder="1" applyProtection="1">
      <protection hidden="1"/>
    </xf>
    <xf numFmtId="0" fontId="91" fillId="0" borderId="0" xfId="0" applyFont="1" applyAlignment="1" applyProtection="1">
      <protection hidden="1"/>
    </xf>
    <xf numFmtId="4" fontId="86" fillId="45" borderId="0" xfId="0" applyNumberFormat="1" applyFont="1" applyFill="1" applyBorder="1" applyAlignment="1" applyProtection="1">
      <alignment horizontal="center"/>
      <protection hidden="1"/>
    </xf>
    <xf numFmtId="4" fontId="86" fillId="45" borderId="34" xfId="0" applyNumberFormat="1" applyFont="1" applyFill="1" applyBorder="1" applyAlignment="1" applyProtection="1">
      <alignment horizontal="center"/>
      <protection hidden="1"/>
    </xf>
    <xf numFmtId="164" fontId="47" fillId="0" borderId="0" xfId="0" applyNumberFormat="1" applyFont="1" applyFill="1" applyAlignment="1" applyProtection="1">
      <alignment horizontal="left"/>
      <protection hidden="1"/>
    </xf>
    <xf numFmtId="0" fontId="86" fillId="0" borderId="75" xfId="0" applyFont="1" applyBorder="1" applyAlignment="1" applyProtection="1">
      <alignment horizontal="center"/>
      <protection hidden="1"/>
    </xf>
    <xf numFmtId="4" fontId="86" fillId="0" borderId="76" xfId="0" applyNumberFormat="1" applyFont="1" applyBorder="1" applyAlignment="1" applyProtection="1">
      <alignment horizontal="center"/>
      <protection hidden="1"/>
    </xf>
    <xf numFmtId="4" fontId="86" fillId="0" borderId="77" xfId="0" applyNumberFormat="1" applyFont="1" applyBorder="1" applyAlignment="1" applyProtection="1">
      <alignment horizontal="center"/>
      <protection hidden="1"/>
    </xf>
    <xf numFmtId="4" fontId="86" fillId="0" borderId="75" xfId="0" applyNumberFormat="1" applyFont="1" applyBorder="1" applyAlignment="1" applyProtection="1">
      <alignment horizontal="center"/>
      <protection hidden="1"/>
    </xf>
    <xf numFmtId="2" fontId="86" fillId="0" borderId="76" xfId="0" applyNumberFormat="1" applyFont="1" applyBorder="1" applyAlignment="1" applyProtection="1">
      <alignment horizontal="center"/>
      <protection hidden="1"/>
    </xf>
    <xf numFmtId="4" fontId="86" fillId="45" borderId="76" xfId="0" applyNumberFormat="1" applyFont="1" applyFill="1" applyBorder="1" applyAlignment="1" applyProtection="1">
      <alignment horizontal="center"/>
      <protection hidden="1"/>
    </xf>
    <xf numFmtId="4" fontId="86" fillId="45" borderId="77" xfId="0" applyNumberFormat="1" applyFont="1" applyFill="1" applyBorder="1" applyAlignment="1" applyProtection="1">
      <alignment horizontal="center"/>
      <protection hidden="1"/>
    </xf>
    <xf numFmtId="0" fontId="86" fillId="43" borderId="38" xfId="0" applyFont="1" applyFill="1" applyBorder="1" applyProtection="1">
      <protection hidden="1"/>
    </xf>
    <xf numFmtId="0" fontId="86" fillId="0" borderId="40" xfId="0" applyFont="1" applyFill="1" applyBorder="1" applyProtection="1">
      <protection hidden="1"/>
    </xf>
    <xf numFmtId="0" fontId="47" fillId="0" borderId="35" xfId="0" applyFont="1" applyFill="1" applyBorder="1" applyAlignment="1" applyProtection="1">
      <protection hidden="1"/>
    </xf>
    <xf numFmtId="0" fontId="47" fillId="0" borderId="40" xfId="0" applyFont="1" applyFill="1" applyBorder="1" applyAlignment="1" applyProtection="1">
      <alignment horizontal="center" vertical="center"/>
      <protection hidden="1"/>
    </xf>
    <xf numFmtId="0" fontId="47" fillId="0" borderId="35" xfId="0" applyFont="1" applyFill="1" applyBorder="1" applyAlignment="1" applyProtection="1">
      <alignment horizontal="center" vertical="center"/>
      <protection hidden="1"/>
    </xf>
    <xf numFmtId="0" fontId="47" fillId="0" borderId="36" xfId="0" applyFont="1" applyFill="1" applyBorder="1" applyAlignment="1" applyProtection="1">
      <alignment horizontal="center" vertical="center"/>
      <protection hidden="1"/>
    </xf>
    <xf numFmtId="0" fontId="47" fillId="0" borderId="35" xfId="0" applyFont="1" applyFill="1" applyBorder="1" applyAlignment="1" applyProtection="1">
      <alignment horizontal="center"/>
      <protection hidden="1"/>
    </xf>
    <xf numFmtId="0" fontId="47" fillId="0" borderId="36" xfId="0" applyFont="1" applyFill="1" applyBorder="1" applyAlignment="1" applyProtection="1">
      <alignment horizontal="center"/>
      <protection hidden="1"/>
    </xf>
    <xf numFmtId="0" fontId="91" fillId="0" borderId="40" xfId="0" applyFont="1" applyBorder="1" applyAlignment="1" applyProtection="1">
      <protection hidden="1"/>
    </xf>
    <xf numFmtId="0" fontId="86" fillId="46" borderId="35" xfId="0" applyFont="1" applyFill="1" applyBorder="1" applyAlignment="1" applyProtection="1">
      <alignment horizontal="center"/>
      <protection hidden="1"/>
    </xf>
    <xf numFmtId="2" fontId="86" fillId="46" borderId="35" xfId="0" applyNumberFormat="1" applyFont="1" applyFill="1" applyBorder="1" applyAlignment="1" applyProtection="1">
      <alignment horizontal="center"/>
      <protection hidden="1"/>
    </xf>
    <xf numFmtId="0" fontId="86" fillId="46" borderId="82" xfId="0" applyFont="1" applyFill="1" applyBorder="1" applyProtection="1">
      <protection hidden="1"/>
    </xf>
    <xf numFmtId="0" fontId="86" fillId="43" borderId="39" xfId="0" applyFont="1" applyFill="1" applyBorder="1" applyAlignment="1" applyProtection="1">
      <protection hidden="1"/>
    </xf>
    <xf numFmtId="2" fontId="86" fillId="46" borderId="33" xfId="0" applyNumberFormat="1" applyFont="1" applyFill="1" applyBorder="1" applyAlignment="1" applyProtection="1">
      <alignment horizontal="center"/>
      <protection hidden="1"/>
    </xf>
    <xf numFmtId="0" fontId="47" fillId="0" borderId="0" xfId="0" applyFont="1" applyBorder="1" applyAlignment="1" applyProtection="1">
      <protection hidden="1"/>
    </xf>
    <xf numFmtId="4" fontId="47" fillId="0" borderId="33" xfId="0" applyNumberFormat="1" applyFont="1" applyFill="1" applyBorder="1" applyAlignment="1" applyProtection="1">
      <alignment vertical="center"/>
      <protection hidden="1"/>
    </xf>
    <xf numFmtId="4" fontId="86" fillId="0" borderId="0" xfId="0" applyNumberFormat="1" applyFont="1" applyFill="1" applyBorder="1" applyProtection="1">
      <protection hidden="1"/>
    </xf>
    <xf numFmtId="4" fontId="86" fillId="0" borderId="34" xfId="0" applyNumberFormat="1" applyFont="1" applyFill="1" applyBorder="1" applyProtection="1">
      <protection hidden="1"/>
    </xf>
    <xf numFmtId="0" fontId="86" fillId="46" borderId="69" xfId="0" applyFont="1" applyFill="1" applyBorder="1" applyProtection="1">
      <protection hidden="1"/>
    </xf>
    <xf numFmtId="4" fontId="47" fillId="0" borderId="33" xfId="0" applyNumberFormat="1" applyFont="1" applyFill="1" applyBorder="1" applyAlignment="1" applyProtection="1">
      <alignment horizontal="center" vertical="center"/>
      <protection hidden="1"/>
    </xf>
    <xf numFmtId="4" fontId="47" fillId="0" borderId="0" xfId="0" applyNumberFormat="1" applyFont="1" applyFill="1" applyBorder="1" applyAlignment="1" applyProtection="1">
      <alignment horizontal="center" vertical="center"/>
      <protection hidden="1"/>
    </xf>
    <xf numFmtId="4" fontId="47" fillId="0" borderId="34" xfId="0" applyNumberFormat="1" applyFont="1" applyFill="1" applyBorder="1" applyAlignment="1" applyProtection="1">
      <alignment horizontal="center" vertical="center"/>
      <protection hidden="1"/>
    </xf>
    <xf numFmtId="2" fontId="86" fillId="0" borderId="34" xfId="0" applyNumberFormat="1" applyFont="1" applyFill="1" applyBorder="1" applyAlignment="1" applyProtection="1">
      <alignment horizontal="center"/>
      <protection hidden="1"/>
    </xf>
    <xf numFmtId="0" fontId="47" fillId="46" borderId="33"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2" fontId="86" fillId="45" borderId="0" xfId="0" applyNumberFormat="1" applyFont="1" applyFill="1" applyBorder="1" applyAlignment="1" applyProtection="1">
      <alignment horizontal="center"/>
      <protection hidden="1"/>
    </xf>
    <xf numFmtId="0" fontId="86" fillId="46" borderId="71" xfId="0" applyFont="1" applyFill="1" applyBorder="1" applyAlignment="1" applyProtection="1">
      <alignment horizontal="center"/>
      <protection hidden="1"/>
    </xf>
    <xf numFmtId="4" fontId="47" fillId="0" borderId="33" xfId="0" applyNumberFormat="1" applyFont="1" applyBorder="1" applyAlignment="1">
      <alignment horizontal="center" vertical="center"/>
    </xf>
    <xf numFmtId="4" fontId="47" fillId="0" borderId="0" xfId="0" applyNumberFormat="1" applyFont="1" applyBorder="1" applyAlignment="1">
      <alignment horizontal="center" vertical="center"/>
    </xf>
    <xf numFmtId="4" fontId="47" fillId="0" borderId="34" xfId="0" applyNumberFormat="1" applyFont="1" applyBorder="1" applyAlignment="1">
      <alignment horizontal="center" vertical="center"/>
    </xf>
    <xf numFmtId="0" fontId="86" fillId="46" borderId="75" xfId="0" applyFont="1" applyFill="1" applyBorder="1" applyAlignment="1" applyProtection="1">
      <alignment horizontal="center"/>
      <protection hidden="1"/>
    </xf>
    <xf numFmtId="0" fontId="86" fillId="0" borderId="76" xfId="0" applyFont="1" applyFill="1" applyBorder="1" applyAlignment="1" applyProtection="1">
      <alignment horizontal="center"/>
      <protection hidden="1"/>
    </xf>
    <xf numFmtId="2" fontId="86" fillId="45" borderId="76" xfId="0" applyNumberFormat="1" applyFont="1" applyFill="1" applyBorder="1" applyAlignment="1" applyProtection="1">
      <alignment horizontal="center"/>
      <protection hidden="1"/>
    </xf>
    <xf numFmtId="0" fontId="86" fillId="0" borderId="71" xfId="0" applyFont="1" applyFill="1" applyBorder="1" applyProtection="1">
      <protection hidden="1"/>
    </xf>
    <xf numFmtId="0" fontId="47" fillId="0" borderId="0" xfId="0" applyFont="1" applyFill="1" applyAlignment="1" applyProtection="1">
      <protection hidden="1"/>
    </xf>
    <xf numFmtId="4" fontId="47" fillId="0" borderId="0" xfId="0" applyNumberFormat="1" applyFont="1" applyFill="1" applyBorder="1" applyAlignment="1" applyProtection="1">
      <alignment horizontal="center"/>
      <protection hidden="1"/>
    </xf>
    <xf numFmtId="4" fontId="47" fillId="0" borderId="34" xfId="0" applyNumberFormat="1" applyFont="1" applyFill="1" applyBorder="1" applyAlignment="1" applyProtection="1">
      <alignment horizontal="center"/>
      <protection hidden="1"/>
    </xf>
    <xf numFmtId="4" fontId="47" fillId="45" borderId="33" xfId="0" applyNumberFormat="1" applyFont="1" applyFill="1" applyBorder="1" applyAlignment="1" applyProtection="1">
      <alignment horizontal="center" vertical="center"/>
      <protection hidden="1"/>
    </xf>
    <xf numFmtId="4" fontId="47" fillId="45" borderId="0" xfId="0" applyNumberFormat="1" applyFont="1" applyFill="1" applyBorder="1" applyAlignment="1" applyProtection="1">
      <alignment horizontal="center" vertical="center"/>
      <protection hidden="1"/>
    </xf>
    <xf numFmtId="4" fontId="47" fillId="45" borderId="34" xfId="0" applyNumberFormat="1" applyFont="1" applyFill="1" applyBorder="1" applyAlignment="1" applyProtection="1">
      <alignment horizontal="center" vertical="center"/>
      <protection hidden="1"/>
    </xf>
    <xf numFmtId="0" fontId="47" fillId="0" borderId="37" xfId="0" applyFont="1" applyBorder="1" applyAlignment="1" applyProtection="1">
      <alignment horizontal="center"/>
      <protection hidden="1"/>
    </xf>
    <xf numFmtId="0" fontId="86" fillId="44" borderId="71" xfId="0" applyFont="1" applyFill="1" applyBorder="1" applyProtection="1">
      <protection hidden="1"/>
    </xf>
    <xf numFmtId="3" fontId="47" fillId="46" borderId="38" xfId="0" applyNumberFormat="1" applyFont="1" applyFill="1" applyBorder="1" applyAlignment="1" applyProtection="1">
      <alignment horizontal="center" vertical="center"/>
      <protection hidden="1"/>
    </xf>
    <xf numFmtId="0" fontId="47" fillId="46" borderId="38" xfId="0" applyFont="1" applyFill="1" applyBorder="1" applyAlignment="1" applyProtection="1">
      <alignment horizontal="center"/>
      <protection hidden="1"/>
    </xf>
    <xf numFmtId="0" fontId="47" fillId="45" borderId="76" xfId="0" applyFont="1" applyFill="1" applyBorder="1" applyAlignment="1" applyProtection="1">
      <protection hidden="1"/>
    </xf>
    <xf numFmtId="4" fontId="47" fillId="45" borderId="75" xfId="0" applyNumberFormat="1" applyFont="1" applyFill="1" applyBorder="1" applyAlignment="1" applyProtection="1">
      <alignment horizontal="center" vertical="center"/>
      <protection hidden="1"/>
    </xf>
    <xf numFmtId="4" fontId="47" fillId="45" borderId="76" xfId="0" applyNumberFormat="1" applyFont="1" applyFill="1" applyBorder="1" applyAlignment="1" applyProtection="1">
      <alignment horizontal="center" vertical="center"/>
      <protection hidden="1"/>
    </xf>
    <xf numFmtId="4" fontId="47" fillId="45" borderId="77" xfId="0" applyNumberFormat="1" applyFont="1" applyFill="1" applyBorder="1" applyAlignment="1" applyProtection="1">
      <alignment horizontal="center" vertical="center"/>
      <protection hidden="1"/>
    </xf>
    <xf numFmtId="0" fontId="47" fillId="45" borderId="77" xfId="0" applyFont="1" applyFill="1" applyBorder="1" applyAlignment="1" applyProtection="1">
      <protection hidden="1"/>
    </xf>
    <xf numFmtId="0" fontId="86" fillId="0" borderId="0" xfId="0" applyFont="1" applyFill="1" applyBorder="1" applyAlignment="1" applyProtection="1">
      <protection hidden="1"/>
    </xf>
    <xf numFmtId="0" fontId="86" fillId="0" borderId="0" xfId="0" applyFont="1" applyAlignment="1" applyProtection="1">
      <protection hidden="1"/>
    </xf>
    <xf numFmtId="0" fontId="86" fillId="0" borderId="0" xfId="0" applyFont="1" applyFill="1" applyAlignment="1" applyProtection="1">
      <alignment horizontal="left"/>
      <protection hidden="1"/>
    </xf>
    <xf numFmtId="0" fontId="47" fillId="0" borderId="70" xfId="0" applyFont="1" applyBorder="1" applyAlignment="1" applyProtection="1">
      <protection hidden="1"/>
    </xf>
    <xf numFmtId="0" fontId="88" fillId="0" borderId="35" xfId="0" applyFont="1" applyFill="1" applyBorder="1" applyAlignment="1" applyProtection="1">
      <protection hidden="1"/>
    </xf>
    <xf numFmtId="0" fontId="86" fillId="46" borderId="36" xfId="0" applyFont="1" applyFill="1" applyBorder="1" applyProtection="1">
      <protection hidden="1"/>
    </xf>
    <xf numFmtId="0" fontId="86" fillId="0" borderId="0" xfId="0" applyFont="1" applyProtection="1">
      <protection hidden="1"/>
    </xf>
    <xf numFmtId="0" fontId="86" fillId="46" borderId="0" xfId="83" applyFont="1" applyFill="1" applyBorder="1" applyAlignment="1" applyProtection="1">
      <alignment horizontal="center"/>
      <protection hidden="1"/>
    </xf>
    <xf numFmtId="2" fontId="86" fillId="46" borderId="0" xfId="83" applyNumberFormat="1" applyFont="1" applyFill="1" applyBorder="1" applyAlignment="1" applyProtection="1">
      <alignment horizontal="center"/>
      <protection hidden="1"/>
    </xf>
    <xf numFmtId="0" fontId="47" fillId="46" borderId="39" xfId="0" applyFont="1" applyFill="1" applyBorder="1" applyAlignment="1" applyProtection="1">
      <alignment horizontal="center"/>
      <protection hidden="1"/>
    </xf>
    <xf numFmtId="0" fontId="86" fillId="43" borderId="71" xfId="0" applyFont="1" applyFill="1" applyBorder="1" applyAlignment="1" applyProtection="1">
      <alignment wrapText="1"/>
      <protection hidden="1"/>
    </xf>
    <xf numFmtId="0" fontId="86" fillId="0" borderId="0" xfId="83" applyFont="1" applyFill="1" applyBorder="1" applyAlignment="1" applyProtection="1">
      <alignment horizontal="center"/>
      <protection hidden="1"/>
    </xf>
    <xf numFmtId="2" fontId="86" fillId="0" borderId="0" xfId="83" applyNumberFormat="1" applyFont="1" applyFill="1" applyBorder="1" applyAlignment="1" applyProtection="1">
      <alignment horizontal="center"/>
      <protection hidden="1"/>
    </xf>
    <xf numFmtId="0" fontId="82" fillId="0" borderId="66" xfId="0" applyFont="1" applyFill="1" applyBorder="1" applyAlignment="1" applyProtection="1">
      <alignment horizontal="center"/>
      <protection hidden="1"/>
    </xf>
    <xf numFmtId="3" fontId="47" fillId="46" borderId="66" xfId="0" applyNumberFormat="1" applyFont="1" applyFill="1" applyBorder="1" applyAlignment="1" applyProtection="1">
      <alignment horizontal="center" vertical="center"/>
      <protection hidden="1"/>
    </xf>
    <xf numFmtId="0" fontId="86" fillId="43" borderId="72" xfId="0" applyFont="1" applyFill="1" applyBorder="1" applyAlignment="1" applyProtection="1">
      <protection hidden="1"/>
    </xf>
    <xf numFmtId="0" fontId="47" fillId="46" borderId="33" xfId="0" applyFont="1" applyFill="1" applyBorder="1" applyAlignment="1" applyProtection="1">
      <alignment horizontal="center" vertical="center"/>
      <protection hidden="1"/>
    </xf>
    <xf numFmtId="0" fontId="47" fillId="46" borderId="66" xfId="0" applyFont="1" applyFill="1" applyBorder="1" applyAlignment="1" applyProtection="1">
      <alignment horizontal="center"/>
      <protection hidden="1"/>
    </xf>
    <xf numFmtId="3" fontId="47" fillId="0" borderId="0" xfId="0" applyNumberFormat="1" applyFont="1" applyFill="1" applyBorder="1" applyAlignment="1" applyProtection="1">
      <alignment horizontal="center" vertical="center"/>
      <protection hidden="1"/>
    </xf>
    <xf numFmtId="0" fontId="47" fillId="46" borderId="75" xfId="0" applyFont="1" applyFill="1" applyBorder="1" applyAlignment="1" applyProtection="1">
      <alignment horizontal="center" vertical="center"/>
      <protection hidden="1"/>
    </xf>
    <xf numFmtId="4" fontId="86" fillId="0" borderId="76" xfId="0" applyNumberFormat="1" applyFont="1" applyFill="1" applyBorder="1" applyProtection="1">
      <protection hidden="1"/>
    </xf>
    <xf numFmtId="0" fontId="86" fillId="46" borderId="77" xfId="0" applyFont="1" applyFill="1" applyBorder="1" applyAlignment="1" applyProtection="1">
      <alignment horizontal="center"/>
      <protection hidden="1"/>
    </xf>
    <xf numFmtId="0" fontId="86" fillId="46" borderId="70" xfId="0" applyFont="1" applyFill="1" applyBorder="1" applyAlignment="1" applyProtection="1">
      <alignment horizontal="center"/>
      <protection hidden="1"/>
    </xf>
    <xf numFmtId="0" fontId="47" fillId="45" borderId="66" xfId="0" applyFont="1" applyFill="1" applyBorder="1" applyAlignment="1" applyProtection="1">
      <alignment horizontal="center"/>
      <protection hidden="1"/>
    </xf>
    <xf numFmtId="14" fontId="47" fillId="0" borderId="0" xfId="0" applyNumberFormat="1" applyFont="1" applyFill="1" applyAlignment="1" applyProtection="1">
      <alignment horizontal="left"/>
      <protection hidden="1"/>
    </xf>
    <xf numFmtId="0" fontId="47" fillId="0" borderId="66" xfId="0" applyFont="1" applyBorder="1" applyProtection="1">
      <protection hidden="1"/>
    </xf>
    <xf numFmtId="0" fontId="47" fillId="0" borderId="0" xfId="83" applyFont="1" applyFill="1" applyBorder="1" applyAlignment="1" applyProtection="1">
      <alignment horizontal="left"/>
      <protection hidden="1"/>
    </xf>
    <xf numFmtId="0" fontId="86" fillId="44" borderId="66" xfId="0" applyFont="1" applyFill="1" applyBorder="1" applyAlignment="1" applyProtection="1">
      <protection hidden="1"/>
    </xf>
    <xf numFmtId="0" fontId="86" fillId="0" borderId="66" xfId="0" applyFont="1" applyBorder="1" applyAlignment="1" applyProtection="1">
      <protection hidden="1"/>
    </xf>
    <xf numFmtId="0" fontId="47" fillId="0" borderId="0" xfId="0" applyFont="1" applyAlignment="1" applyProtection="1">
      <alignment vertical="top"/>
      <protection hidden="1"/>
    </xf>
    <xf numFmtId="0" fontId="86" fillId="0" borderId="66" xfId="0" applyFont="1" applyFill="1" applyBorder="1" applyProtection="1">
      <protection hidden="1"/>
    </xf>
    <xf numFmtId="0" fontId="86" fillId="43" borderId="66" xfId="0" applyFont="1" applyFill="1" applyBorder="1" applyProtection="1">
      <protection hidden="1"/>
    </xf>
    <xf numFmtId="0" fontId="47" fillId="0" borderId="0" xfId="0" applyFont="1" applyFill="1" applyAlignment="1" applyProtection="1">
      <alignment horizontal="left" vertical="top"/>
      <protection hidden="1"/>
    </xf>
    <xf numFmtId="0" fontId="86" fillId="43" borderId="67" xfId="0" applyFont="1" applyFill="1" applyBorder="1" applyProtection="1">
      <protection hidden="1"/>
    </xf>
    <xf numFmtId="0" fontId="86" fillId="46" borderId="66" xfId="0" applyFont="1" applyFill="1" applyBorder="1" applyAlignment="1" applyProtection="1">
      <alignment horizontal="center"/>
      <protection hidden="1"/>
    </xf>
    <xf numFmtId="0" fontId="86" fillId="46" borderId="67" xfId="0" applyFont="1" applyFill="1" applyBorder="1" applyAlignment="1" applyProtection="1">
      <alignment horizontal="center"/>
      <protection hidden="1"/>
    </xf>
    <xf numFmtId="0" fontId="47" fillId="0" borderId="0" xfId="0" applyFont="1" applyFill="1" applyProtection="1">
      <protection hidden="1"/>
    </xf>
    <xf numFmtId="0" fontId="86" fillId="46" borderId="80" xfId="0" applyFont="1" applyFill="1" applyBorder="1" applyAlignment="1" applyProtection="1">
      <alignment horizontal="center"/>
      <protection hidden="1"/>
    </xf>
    <xf numFmtId="0" fontId="47" fillId="0" borderId="0" xfId="0" applyFont="1" applyAlignment="1" applyProtection="1">
      <alignment vertical="center"/>
      <protection hidden="1"/>
    </xf>
    <xf numFmtId="0" fontId="47" fillId="0" borderId="0" xfId="0" applyFont="1" applyFill="1" applyAlignment="1" applyProtection="1">
      <alignment horizontal="left" vertical="center"/>
      <protection hidden="1"/>
    </xf>
    <xf numFmtId="0" fontId="92" fillId="0" borderId="0" xfId="0" applyFont="1" applyProtection="1">
      <protection hidden="1"/>
    </xf>
    <xf numFmtId="0" fontId="93" fillId="0" borderId="0" xfId="0" applyFont="1" applyProtection="1">
      <protection hidden="1"/>
    </xf>
    <xf numFmtId="0" fontId="43" fillId="0" borderId="0" xfId="0" applyFont="1" applyProtection="1">
      <protection hidden="1"/>
    </xf>
    <xf numFmtId="0" fontId="43" fillId="0" borderId="0" xfId="0" applyFont="1" applyFill="1" applyProtection="1">
      <protection hidden="1"/>
    </xf>
    <xf numFmtId="0" fontId="43" fillId="0" borderId="0" xfId="0" applyFont="1" applyAlignment="1" applyProtection="1">
      <protection hidden="1"/>
    </xf>
    <xf numFmtId="0" fontId="36" fillId="0" borderId="0" xfId="0" applyFont="1" applyAlignment="1" applyProtection="1">
      <protection hidden="1"/>
    </xf>
    <xf numFmtId="0" fontId="30" fillId="0" borderId="0" xfId="0" applyFont="1" applyAlignment="1" applyProtection="1">
      <alignment vertical="top"/>
      <protection hidden="1"/>
    </xf>
    <xf numFmtId="0" fontId="30" fillId="0" borderId="0" xfId="0" applyFont="1" applyFill="1" applyProtection="1">
      <protection hidden="1"/>
    </xf>
    <xf numFmtId="0" fontId="60" fillId="45" borderId="23" xfId="84" applyFont="1" applyFill="1" applyBorder="1" applyAlignment="1" applyProtection="1">
      <alignment horizontal="center"/>
      <protection locked="0" hidden="1"/>
    </xf>
    <xf numFmtId="0" fontId="30" fillId="45" borderId="65" xfId="0" applyFont="1" applyFill="1" applyBorder="1" applyAlignment="1" applyProtection="1">
      <alignment horizontal="center"/>
      <protection hidden="1"/>
    </xf>
    <xf numFmtId="0" fontId="29" fillId="45" borderId="0" xfId="0" applyFont="1" applyFill="1" applyBorder="1" applyAlignment="1" applyProtection="1">
      <alignment horizontal="center" vertical="center"/>
      <protection hidden="1"/>
    </xf>
    <xf numFmtId="164" fontId="41" fillId="0" borderId="31" xfId="0" applyNumberFormat="1" applyFont="1" applyBorder="1" applyAlignment="1" applyProtection="1">
      <alignment horizontal="center" vertical="center"/>
      <protection hidden="1"/>
    </xf>
    <xf numFmtId="0" fontId="41" fillId="45" borderId="0" xfId="0" applyFont="1" applyFill="1" applyBorder="1" applyAlignment="1" applyProtection="1">
      <alignment horizontal="right" vertical="center"/>
      <protection hidden="1"/>
    </xf>
    <xf numFmtId="0" fontId="41" fillId="0" borderId="0" xfId="0" applyFont="1" applyBorder="1" applyAlignment="1" applyProtection="1">
      <alignment horizontal="center" vertical="top"/>
      <protection hidden="1"/>
    </xf>
    <xf numFmtId="0" fontId="36" fillId="45" borderId="81" xfId="84" applyFont="1" applyFill="1" applyBorder="1" applyAlignment="1" applyProtection="1">
      <alignment horizontal="center"/>
      <protection hidden="1"/>
    </xf>
    <xf numFmtId="0" fontId="30" fillId="45" borderId="0" xfId="0" applyFont="1" applyFill="1" applyBorder="1" applyAlignment="1" applyProtection="1">
      <alignment horizontal="center" vertical="center"/>
      <protection hidden="1"/>
    </xf>
    <xf numFmtId="0" fontId="60" fillId="45" borderId="0" xfId="84" applyFont="1" applyFill="1" applyBorder="1" applyAlignment="1" applyProtection="1">
      <alignment horizontal="center" vertical="center"/>
      <protection locked="0"/>
    </xf>
    <xf numFmtId="0" fontId="41" fillId="44" borderId="0" xfId="0" applyFont="1" applyFill="1" applyBorder="1" applyAlignment="1" applyProtection="1">
      <alignment horizontal="center" vertical="center"/>
      <protection hidden="1"/>
    </xf>
    <xf numFmtId="0" fontId="41" fillId="44" borderId="58" xfId="0" applyFont="1" applyFill="1" applyBorder="1" applyAlignment="1" applyProtection="1">
      <alignment horizontal="center" vertical="center"/>
      <protection hidden="1"/>
    </xf>
    <xf numFmtId="164" fontId="49" fillId="0" borderId="16" xfId="0" applyNumberFormat="1" applyFont="1" applyBorder="1" applyAlignment="1" applyProtection="1">
      <alignment horizontal="center" vertical="top"/>
      <protection locked="0"/>
    </xf>
    <xf numFmtId="0" fontId="31" fillId="44" borderId="0" xfId="0" applyFont="1" applyFill="1" applyBorder="1" applyAlignment="1" applyProtection="1">
      <alignment horizontal="center" vertical="center"/>
      <protection hidden="1"/>
    </xf>
    <xf numFmtId="0" fontId="56" fillId="0" borderId="16" xfId="0" applyFont="1" applyBorder="1" applyAlignment="1" applyProtection="1">
      <alignment horizontal="center" vertical="top"/>
      <protection locked="0"/>
    </xf>
    <xf numFmtId="0" fontId="41" fillId="0" borderId="30" xfId="0" applyFont="1" applyFill="1" applyBorder="1" applyAlignment="1" applyProtection="1">
      <alignment horizontal="right" vertical="center"/>
      <protection hidden="1"/>
    </xf>
    <xf numFmtId="0" fontId="41" fillId="0" borderId="31" xfId="0" applyFont="1" applyFill="1" applyBorder="1" applyAlignment="1" applyProtection="1">
      <alignment horizontal="right" vertical="center"/>
      <protection hidden="1"/>
    </xf>
    <xf numFmtId="0" fontId="48" fillId="0" borderId="78" xfId="0" applyNumberFormat="1" applyFont="1" applyBorder="1" applyAlignment="1" applyProtection="1">
      <alignment horizontal="right" vertical="center"/>
      <protection hidden="1"/>
    </xf>
    <xf numFmtId="0" fontId="48" fillId="0" borderId="61" xfId="0" applyNumberFormat="1" applyFont="1" applyBorder="1" applyAlignment="1" applyProtection="1">
      <alignment horizontal="right" vertical="center"/>
      <protection hidden="1"/>
    </xf>
    <xf numFmtId="0" fontId="47" fillId="0" borderId="0" xfId="83" applyFont="1" applyFill="1" applyBorder="1" applyAlignment="1" applyProtection="1">
      <alignment horizontal="center" vertical="center"/>
      <protection hidden="1"/>
    </xf>
    <xf numFmtId="0" fontId="49" fillId="0" borderId="14" xfId="0" applyFont="1" applyBorder="1" applyAlignment="1" applyProtection="1">
      <alignment horizontal="center"/>
      <protection locked="0" hidden="1"/>
    </xf>
    <xf numFmtId="0" fontId="49" fillId="0" borderId="15" xfId="0" applyFont="1" applyBorder="1" applyAlignment="1" applyProtection="1">
      <alignment horizontal="center"/>
      <protection locked="0" hidden="1"/>
    </xf>
    <xf numFmtId="4" fontId="30" fillId="0" borderId="0" xfId="83" applyNumberFormat="1" applyFont="1" applyFill="1" applyBorder="1" applyAlignment="1" applyProtection="1">
      <alignment horizontal="right" vertical="center"/>
      <protection hidden="1"/>
    </xf>
    <xf numFmtId="0" fontId="82" fillId="0" borderId="68" xfId="0" applyFont="1" applyFill="1" applyBorder="1" applyAlignment="1" applyProtection="1">
      <alignment horizontal="center" vertical="center"/>
      <protection hidden="1"/>
    </xf>
    <xf numFmtId="3" fontId="49" fillId="0" borderId="14" xfId="83" applyNumberFormat="1" applyFont="1" applyFill="1" applyBorder="1" applyAlignment="1" applyProtection="1">
      <alignment horizontal="center"/>
      <protection locked="0" hidden="1"/>
    </xf>
    <xf numFmtId="3" fontId="49" fillId="0" borderId="41" xfId="83" applyNumberFormat="1" applyFont="1" applyFill="1" applyBorder="1" applyAlignment="1" applyProtection="1">
      <alignment horizontal="center"/>
      <protection locked="0" hidden="1"/>
    </xf>
    <xf numFmtId="3" fontId="49" fillId="0" borderId="15" xfId="83" applyNumberFormat="1" applyFont="1" applyFill="1" applyBorder="1" applyAlignment="1" applyProtection="1">
      <alignment horizontal="center"/>
      <protection locked="0" hidden="1"/>
    </xf>
    <xf numFmtId="0" fontId="49" fillId="47" borderId="0" xfId="0" applyFont="1" applyFill="1" applyBorder="1" applyAlignment="1" applyProtection="1">
      <alignment horizontal="center"/>
      <protection hidden="1"/>
    </xf>
    <xf numFmtId="0" fontId="47" fillId="0" borderId="0" xfId="0" applyFont="1" applyFill="1" applyBorder="1" applyAlignment="1" applyProtection="1">
      <alignment horizontal="center" vertical="center"/>
      <protection hidden="1"/>
    </xf>
    <xf numFmtId="0" fontId="49" fillId="0" borderId="41" xfId="0" applyFont="1" applyBorder="1" applyAlignment="1" applyProtection="1">
      <alignment horizontal="center"/>
      <protection locked="0" hidden="1"/>
    </xf>
    <xf numFmtId="0" fontId="49" fillId="0" borderId="41" xfId="0" applyFont="1" applyBorder="1" applyAlignment="1" applyProtection="1">
      <alignment horizontal="center"/>
      <protection locked="0"/>
    </xf>
    <xf numFmtId="0" fontId="30" fillId="0" borderId="0" xfId="83" applyFont="1" applyFill="1" applyBorder="1" applyAlignment="1" applyProtection="1">
      <alignment horizontal="center"/>
      <protection hidden="1"/>
    </xf>
    <xf numFmtId="0" fontId="30" fillId="0" borderId="44" xfId="83" applyFont="1" applyFill="1" applyBorder="1" applyAlignment="1" applyProtection="1">
      <alignment horizontal="center"/>
      <protection hidden="1"/>
    </xf>
    <xf numFmtId="0" fontId="88" fillId="0" borderId="40" xfId="0" applyFont="1" applyFill="1" applyBorder="1" applyAlignment="1" applyProtection="1">
      <alignment horizontal="center"/>
      <protection hidden="1"/>
    </xf>
    <xf numFmtId="0" fontId="88" fillId="0" borderId="35" xfId="0" applyFont="1" applyFill="1" applyBorder="1" applyAlignment="1" applyProtection="1">
      <alignment horizontal="center"/>
      <protection hidden="1"/>
    </xf>
    <xf numFmtId="9" fontId="34" fillId="0" borderId="28" xfId="0" applyNumberFormat="1" applyFont="1" applyBorder="1" applyAlignment="1" applyProtection="1">
      <alignment horizontal="right" vertical="center"/>
      <protection hidden="1"/>
    </xf>
    <xf numFmtId="9" fontId="34" fillId="0" borderId="0" xfId="0" applyNumberFormat="1" applyFont="1" applyBorder="1" applyAlignment="1" applyProtection="1">
      <alignment horizontal="right" vertical="center"/>
      <protection hidden="1"/>
    </xf>
    <xf numFmtId="0" fontId="30" fillId="0" borderId="0" xfId="0" applyFont="1" applyBorder="1" applyAlignment="1" applyProtection="1">
      <alignment horizontal="left"/>
      <protection hidden="1"/>
    </xf>
    <xf numFmtId="9" fontId="30" fillId="0" borderId="28" xfId="0" applyNumberFormat="1" applyFont="1" applyBorder="1" applyAlignment="1" applyProtection="1">
      <alignment horizontal="right" vertical="center"/>
      <protection hidden="1"/>
    </xf>
    <xf numFmtId="9" fontId="30" fillId="0" borderId="0" xfId="0" applyNumberFormat="1" applyFont="1" applyBorder="1" applyAlignment="1" applyProtection="1">
      <alignment horizontal="right" vertical="center"/>
      <protection hidden="1"/>
    </xf>
    <xf numFmtId="0" fontId="30" fillId="0" borderId="0" xfId="0" applyFont="1" applyBorder="1" applyAlignment="1" applyProtection="1">
      <alignment horizontal="center"/>
      <protection hidden="1"/>
    </xf>
    <xf numFmtId="0" fontId="86" fillId="0" borderId="11" xfId="0" applyFont="1" applyFill="1" applyBorder="1" applyAlignment="1" applyProtection="1">
      <alignment horizontal="center"/>
      <protection hidden="1"/>
    </xf>
    <xf numFmtId="0" fontId="84" fillId="44" borderId="18" xfId="0" applyFont="1" applyFill="1" applyBorder="1" applyAlignment="1" applyProtection="1">
      <alignment horizontal="center" vertical="center"/>
      <protection hidden="1"/>
    </xf>
    <xf numFmtId="0" fontId="49" fillId="0" borderId="73" xfId="0" applyFont="1" applyFill="1" applyBorder="1" applyAlignment="1" applyProtection="1">
      <alignment horizontal="center" vertical="center"/>
      <protection locked="0" hidden="1"/>
    </xf>
    <xf numFmtId="0" fontId="49" fillId="0" borderId="74" xfId="0" applyFont="1" applyFill="1" applyBorder="1" applyAlignment="1" applyProtection="1">
      <alignment horizontal="center" vertical="center"/>
      <protection locked="0" hidden="1"/>
    </xf>
    <xf numFmtId="0" fontId="94" fillId="0" borderId="20" xfId="0" applyFont="1" applyBorder="1" applyAlignment="1" applyProtection="1">
      <alignment horizontal="center" wrapText="1"/>
      <protection hidden="1"/>
    </xf>
    <xf numFmtId="0" fontId="94" fillId="0" borderId="0" xfId="0" applyFont="1" applyBorder="1" applyAlignment="1" applyProtection="1">
      <alignment horizontal="center" wrapText="1"/>
      <protection hidden="1"/>
    </xf>
    <xf numFmtId="0" fontId="94" fillId="0" borderId="21" xfId="0" applyFont="1" applyBorder="1" applyAlignment="1" applyProtection="1">
      <alignment horizontal="center" wrapText="1"/>
      <protection hidden="1"/>
    </xf>
    <xf numFmtId="0" fontId="41" fillId="0" borderId="20" xfId="0" applyFont="1" applyBorder="1" applyAlignment="1" applyProtection="1">
      <alignment horizontal="right" vertical="top"/>
      <protection hidden="1"/>
    </xf>
    <xf numFmtId="0" fontId="41" fillId="0" borderId="0" xfId="0" applyFont="1" applyBorder="1" applyAlignment="1" applyProtection="1">
      <alignment horizontal="right" vertical="top"/>
      <protection hidden="1"/>
    </xf>
    <xf numFmtId="164" fontId="41" fillId="0" borderId="0" xfId="0" applyNumberFormat="1" applyFont="1" applyBorder="1" applyAlignment="1" applyProtection="1">
      <alignment horizontal="left" vertical="top"/>
      <protection hidden="1"/>
    </xf>
    <xf numFmtId="0" fontId="41" fillId="44" borderId="20" xfId="0" applyFont="1" applyFill="1" applyBorder="1" applyAlignment="1" applyProtection="1">
      <alignment horizontal="center" vertical="center" wrapText="1"/>
      <protection hidden="1"/>
    </xf>
    <xf numFmtId="0" fontId="41" fillId="44" borderId="0" xfId="0" applyFont="1" applyFill="1" applyBorder="1" applyAlignment="1" applyProtection="1">
      <alignment horizontal="center" vertical="center" wrapText="1"/>
      <protection hidden="1"/>
    </xf>
    <xf numFmtId="0" fontId="41" fillId="44" borderId="21" xfId="0" applyFont="1" applyFill="1" applyBorder="1" applyAlignment="1" applyProtection="1">
      <alignment horizontal="center" vertical="center" wrapText="1"/>
      <protection hidden="1"/>
    </xf>
    <xf numFmtId="0" fontId="49" fillId="0" borderId="14" xfId="83" applyFont="1" applyFill="1" applyBorder="1" applyAlignment="1" applyProtection="1">
      <alignment horizontal="center"/>
      <protection locked="0" hidden="1"/>
    </xf>
    <xf numFmtId="0" fontId="49" fillId="0" borderId="41" xfId="83" applyFont="1" applyFill="1" applyBorder="1" applyAlignment="1" applyProtection="1">
      <alignment horizontal="center"/>
      <protection locked="0" hidden="1"/>
    </xf>
    <xf numFmtId="0" fontId="49" fillId="0" borderId="15" xfId="83" applyFont="1" applyFill="1" applyBorder="1" applyAlignment="1" applyProtection="1">
      <alignment horizontal="center"/>
      <protection locked="0" hidden="1"/>
    </xf>
    <xf numFmtId="0" fontId="41" fillId="0" borderId="20" xfId="0" applyFont="1" applyFill="1" applyBorder="1" applyAlignment="1" applyProtection="1">
      <alignment horizontal="right"/>
      <protection hidden="1"/>
    </xf>
    <xf numFmtId="0" fontId="41" fillId="0" borderId="0" xfId="0" applyFont="1" applyFill="1" applyBorder="1" applyAlignment="1" applyProtection="1">
      <alignment horizontal="right"/>
      <protection hidden="1"/>
    </xf>
    <xf numFmtId="0" fontId="41" fillId="0" borderId="21" xfId="0" applyFont="1" applyFill="1" applyBorder="1" applyAlignment="1" applyProtection="1">
      <alignment horizontal="right"/>
      <protection hidden="1"/>
    </xf>
    <xf numFmtId="49" fontId="49" fillId="0" borderId="16" xfId="83" applyNumberFormat="1" applyFont="1" applyBorder="1" applyAlignment="1" applyProtection="1">
      <alignment horizontal="center"/>
      <protection locked="0"/>
    </xf>
    <xf numFmtId="0" fontId="44" fillId="0" borderId="16" xfId="83" applyFont="1" applyFill="1" applyBorder="1" applyAlignment="1" applyProtection="1">
      <alignment horizontal="center"/>
      <protection locked="0"/>
    </xf>
    <xf numFmtId="2" fontId="30" fillId="45" borderId="0" xfId="0" applyNumberFormat="1" applyFont="1" applyFill="1" applyBorder="1" applyAlignment="1" applyProtection="1">
      <alignment horizontal="center"/>
      <protection hidden="1"/>
    </xf>
    <xf numFmtId="0" fontId="41" fillId="44" borderId="0" xfId="0" applyFont="1" applyFill="1" applyBorder="1" applyAlignment="1" applyProtection="1">
      <alignment horizontal="center" vertical="center"/>
      <protection locked="0" hidden="1"/>
    </xf>
    <xf numFmtId="0" fontId="41" fillId="0" borderId="45" xfId="0" applyFont="1" applyFill="1" applyBorder="1" applyAlignment="1" applyProtection="1">
      <alignment horizontal="right"/>
      <protection hidden="1"/>
    </xf>
    <xf numFmtId="0" fontId="41" fillId="0" borderId="46" xfId="0" applyFont="1" applyFill="1" applyBorder="1" applyAlignment="1" applyProtection="1">
      <alignment horizontal="right"/>
      <protection hidden="1"/>
    </xf>
    <xf numFmtId="0" fontId="36" fillId="0" borderId="0" xfId="0" applyFont="1" applyBorder="1" applyAlignment="1" applyProtection="1">
      <alignment horizontal="justify" vertical="center"/>
      <protection hidden="1"/>
    </xf>
    <xf numFmtId="2" fontId="41" fillId="0" borderId="46" xfId="0" applyNumberFormat="1" applyFont="1" applyFill="1" applyBorder="1" applyAlignment="1" applyProtection="1">
      <alignment horizontal="right"/>
      <protection hidden="1"/>
    </xf>
    <xf numFmtId="0" fontId="41" fillId="0" borderId="52" xfId="0" applyFont="1" applyFill="1" applyBorder="1" applyAlignment="1" applyProtection="1">
      <alignment horizontal="right"/>
      <protection hidden="1"/>
    </xf>
    <xf numFmtId="0" fontId="37" fillId="44" borderId="48" xfId="0" applyFont="1" applyFill="1" applyBorder="1" applyAlignment="1" applyProtection="1">
      <alignment horizontal="center" vertical="center"/>
      <protection locked="0" hidden="1"/>
    </xf>
    <xf numFmtId="166" fontId="30" fillId="0" borderId="43" xfId="0" applyNumberFormat="1" applyFont="1" applyFill="1" applyBorder="1" applyAlignment="1" applyProtection="1">
      <alignment horizontal="left"/>
      <protection hidden="1"/>
    </xf>
    <xf numFmtId="166" fontId="30" fillId="0" borderId="50" xfId="0" applyNumberFormat="1" applyFont="1" applyFill="1" applyBorder="1" applyAlignment="1" applyProtection="1">
      <alignment horizontal="left"/>
      <protection hidden="1"/>
    </xf>
    <xf numFmtId="0" fontId="41" fillId="44" borderId="48" xfId="0" applyFont="1" applyFill="1" applyBorder="1" applyAlignment="1" applyProtection="1">
      <alignment horizontal="center"/>
      <protection locked="0" hidden="1"/>
    </xf>
    <xf numFmtId="0" fontId="41" fillId="0" borderId="54" xfId="0" applyFont="1" applyFill="1" applyBorder="1" applyAlignment="1" applyProtection="1">
      <alignment horizontal="right"/>
      <protection hidden="1"/>
    </xf>
    <xf numFmtId="0" fontId="41" fillId="0" borderId="56" xfId="0" applyFont="1" applyFill="1" applyBorder="1" applyAlignment="1" applyProtection="1">
      <alignment horizontal="right"/>
      <protection hidden="1"/>
    </xf>
    <xf numFmtId="166" fontId="30" fillId="0" borderId="54" xfId="0" applyNumberFormat="1" applyFont="1" applyFill="1" applyBorder="1" applyAlignment="1" applyProtection="1">
      <alignment horizontal="left"/>
      <protection hidden="1"/>
    </xf>
    <xf numFmtId="0" fontId="36" fillId="0" borderId="0" xfId="0" applyFont="1" applyFill="1" applyBorder="1" applyAlignment="1" applyProtection="1">
      <alignment horizontal="justify" vertical="center"/>
      <protection hidden="1"/>
    </xf>
    <xf numFmtId="0" fontId="75" fillId="0" borderId="0" xfId="0" applyFont="1" applyBorder="1" applyAlignment="1" applyProtection="1">
      <alignment horizontal="center" vertical="center"/>
      <protection locked="0" hidden="1"/>
    </xf>
    <xf numFmtId="0" fontId="41" fillId="44" borderId="0" xfId="0" applyFont="1" applyFill="1" applyBorder="1" applyAlignment="1" applyProtection="1">
      <alignment horizontal="center"/>
      <protection locked="0" hidden="1"/>
    </xf>
    <xf numFmtId="166" fontId="36" fillId="0" borderId="43" xfId="0" applyNumberFormat="1" applyFont="1" applyBorder="1" applyAlignment="1" applyProtection="1">
      <alignment horizontal="left" vertical="center"/>
      <protection hidden="1"/>
    </xf>
    <xf numFmtId="0" fontId="37" fillId="44" borderId="0" xfId="0" applyFont="1" applyFill="1" applyBorder="1" applyAlignment="1" applyProtection="1">
      <alignment horizontal="center" vertical="center"/>
      <protection hidden="1"/>
    </xf>
    <xf numFmtId="0" fontId="30" fillId="0" borderId="0" xfId="0" applyFont="1" applyBorder="1" applyAlignment="1" applyProtection="1">
      <alignment horizontal="justify" vertical="center"/>
      <protection hidden="1"/>
    </xf>
    <xf numFmtId="0" fontId="37" fillId="0" borderId="49" xfId="0" applyFont="1" applyBorder="1" applyAlignment="1" applyProtection="1">
      <alignment horizontal="right" vertical="center"/>
      <protection hidden="1"/>
    </xf>
    <xf numFmtId="0" fontId="37" fillId="0" borderId="43" xfId="0" applyFont="1" applyBorder="1" applyAlignment="1" applyProtection="1">
      <alignment horizontal="right" vertical="center"/>
      <protection hidden="1"/>
    </xf>
  </cellXfs>
  <cellStyles count="9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84" builtinId="8"/>
    <cellStyle name="Hyperlink 2" xfId="88"/>
    <cellStyle name="Hyperlink 3" xfId="94"/>
    <cellStyle name="Input" xfId="36" builtinId="20" customBuiltin="1"/>
    <cellStyle name="Linked Cell" xfId="37" builtinId="24" customBuiltin="1"/>
    <cellStyle name="Neutral" xfId="38" builtinId="28" customBuiltin="1"/>
    <cellStyle name="Normal" xfId="0" builtinId="0"/>
    <cellStyle name="Normal 2" xfId="83"/>
    <cellStyle name="Normal 2 2" xfId="86"/>
    <cellStyle name="Normal 3" xfId="85"/>
    <cellStyle name="Normal 3 2" xfId="93"/>
    <cellStyle name="Normal 4" xfId="87"/>
    <cellStyle name="Normal 4 2" xfId="90"/>
    <cellStyle name="Normal 4 3" xfId="92"/>
    <cellStyle name="Normal 5" xfId="89"/>
    <cellStyle name="Normal 6" xfId="91"/>
    <cellStyle name="Normal 6 2" xfId="95"/>
    <cellStyle name="Note" xfId="39" builtinId="10" customBuiltin="1"/>
    <cellStyle name="Output" xfId="40" builtinId="21" customBuiltin="1"/>
    <cellStyle name="SAPBEXaggData" xfId="41"/>
    <cellStyle name="SAPBEXaggDataEmph" xfId="42"/>
    <cellStyle name="SAPBEXaggItem" xfId="43"/>
    <cellStyle name="SAPBEXaggItemX" xfId="44"/>
    <cellStyle name="SAPBEXchaText" xfId="45"/>
    <cellStyle name="SAPBEXexcBad7" xfId="46"/>
    <cellStyle name="SAPBEXexcBad8" xfId="47"/>
    <cellStyle name="SAPBEXexcBad9" xfId="48"/>
    <cellStyle name="SAPBEXexcCritical4" xfId="49"/>
    <cellStyle name="SAPBEXexcCritical5" xfId="50"/>
    <cellStyle name="SAPBEXexcCritical6" xfId="51"/>
    <cellStyle name="SAPBEXexcGood1" xfId="52"/>
    <cellStyle name="SAPBEXexcGood2" xfId="53"/>
    <cellStyle name="SAPBEXexcGood3" xfId="54"/>
    <cellStyle name="SAPBEXfilterDrill" xfId="55"/>
    <cellStyle name="SAPBEXfilterItem" xfId="56"/>
    <cellStyle name="SAPBEXfilterText" xfId="57"/>
    <cellStyle name="SAPBEXformats" xfId="58"/>
    <cellStyle name="SAPBEXheaderItem" xfId="59"/>
    <cellStyle name="SAPBEXheaderText" xfId="60"/>
    <cellStyle name="SAPBEXHLevel0" xfId="61"/>
    <cellStyle name="SAPBEXHLevel0X" xfId="62"/>
    <cellStyle name="SAPBEXHLevel1" xfId="63"/>
    <cellStyle name="SAPBEXHLevel1X" xfId="64"/>
    <cellStyle name="SAPBEXHLevel2" xfId="65"/>
    <cellStyle name="SAPBEXHLevel2X" xfId="66"/>
    <cellStyle name="SAPBEXHLevel3" xfId="67"/>
    <cellStyle name="SAPBEXHLevel3X" xfId="68"/>
    <cellStyle name="SAPBEXinputData" xfId="69"/>
    <cellStyle name="SAPBEXresData" xfId="70"/>
    <cellStyle name="SAPBEXresDataEmph" xfId="71"/>
    <cellStyle name="SAPBEXresItem" xfId="72"/>
    <cellStyle name="SAPBEXresItemX" xfId="73"/>
    <cellStyle name="SAPBEXstdData" xfId="74"/>
    <cellStyle name="SAPBEXstdDataEmph" xfId="75"/>
    <cellStyle name="SAPBEXstdItem" xfId="76"/>
    <cellStyle name="SAPBEXstdItemX" xfId="77"/>
    <cellStyle name="SAPBEXtitle" xfId="78"/>
    <cellStyle name="SAPBEXundefined" xfId="79"/>
    <cellStyle name="Sheet Title" xfId="80"/>
    <cellStyle name="Total" xfId="81" builtinId="25" customBuiltin="1"/>
    <cellStyle name="Warning Text" xfId="82" builtinId="11" customBuiltin="1"/>
  </cellStyles>
  <dxfs count="6">
    <dxf>
      <font>
        <b/>
        <i val="0"/>
        <color theme="3"/>
      </font>
      <fill>
        <patternFill>
          <bgColor theme="9" tint="0.79998168889431442"/>
        </patternFill>
      </fill>
    </dxf>
    <dxf>
      <font>
        <b/>
        <i val="0"/>
        <color theme="3"/>
      </font>
      <fill>
        <patternFill>
          <bgColor rgb="FFFFFF00"/>
        </patternFill>
      </fill>
    </dxf>
    <dxf>
      <font>
        <b/>
        <i val="0"/>
        <color theme="3"/>
      </font>
      <fill>
        <patternFill>
          <bgColor theme="9" tint="0.79998168889431442"/>
        </patternFill>
      </fill>
    </dxf>
    <dxf>
      <font>
        <b/>
        <i val="0"/>
        <color theme="3"/>
      </font>
      <fill>
        <patternFill>
          <bgColor rgb="FFFFFF00"/>
        </patternFill>
      </fill>
    </dxf>
    <dxf>
      <font>
        <b/>
        <i val="0"/>
        <color theme="3"/>
      </font>
      <fill>
        <patternFill>
          <bgColor rgb="FFFFFF00"/>
        </patternFill>
      </fill>
    </dxf>
    <dxf>
      <font>
        <b/>
        <i val="0"/>
        <strike val="0"/>
        <color theme="3"/>
      </font>
      <fill>
        <patternFill>
          <bgColor theme="9" tint="0.59996337778862885"/>
        </patternFill>
      </fill>
      <border>
        <left/>
        <right/>
        <top/>
        <bottom/>
        <vertical/>
        <horizontal/>
      </border>
    </dxf>
  </dxfs>
  <tableStyles count="0" defaultTableStyle="TableStyleMedium9" defaultPivotStyle="PivotStyleLight16"/>
  <colors>
    <mruColors>
      <color rgb="FF0000FF"/>
      <color rgb="FFE1FFE1"/>
      <color rgb="FFCCFF99"/>
      <color rgb="FFEAEAEA"/>
      <color rgb="FFFFFFCC"/>
      <color rgb="FFFFFFFF"/>
      <color rgb="FFFFDDFF"/>
      <color rgb="FFFFCCFF"/>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95251</xdr:rowOff>
    </xdr:from>
    <xdr:to>
      <xdr:col>3</xdr:col>
      <xdr:colOff>118950</xdr:colOff>
      <xdr:row>4</xdr:row>
      <xdr:rowOff>49677</xdr:rowOff>
    </xdr:to>
    <xdr:pic>
      <xdr:nvPicPr>
        <xdr:cNvPr id="2" name="Picture 1">
          <a:extLst>
            <a:ext uri="{FF2B5EF4-FFF2-40B4-BE49-F238E27FC236}">
              <a16:creationId xmlns:a16="http://schemas.microsoft.com/office/drawing/2014/main" id="{10A89C79-ADF6-47B1-BAF3-44369734F26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7150" y="95251"/>
          <a:ext cx="900000" cy="611651"/>
        </a:xfrm>
        <a:prstGeom prst="rect">
          <a:avLst/>
        </a:prstGeom>
      </xdr:spPr>
    </xdr:pic>
    <xdr:clientData/>
  </xdr:twoCellAnchor>
  <xdr:twoCellAnchor editAs="oneCell">
    <xdr:from>
      <xdr:col>13</xdr:col>
      <xdr:colOff>123825</xdr:colOff>
      <xdr:row>124</xdr:row>
      <xdr:rowOff>114300</xdr:rowOff>
    </xdr:from>
    <xdr:to>
      <xdr:col>18</xdr:col>
      <xdr:colOff>94050</xdr:colOff>
      <xdr:row>126</xdr:row>
      <xdr:rowOff>106432</xdr:rowOff>
    </xdr:to>
    <xdr:pic>
      <xdr:nvPicPr>
        <xdr:cNvPr id="6" name="Picture 5">
          <a:extLst>
            <a:ext uri="{FF2B5EF4-FFF2-40B4-BE49-F238E27FC236}">
              <a16:creationId xmlns:a16="http://schemas.microsoft.com/office/drawing/2014/main" id="{2255F342-2082-4164-BD0B-ACB5737B9E5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4772025" y="20526375"/>
          <a:ext cx="1980000" cy="296932"/>
        </a:xfrm>
        <a:prstGeom prst="rect">
          <a:avLst/>
        </a:prstGeom>
      </xdr:spPr>
    </xdr:pic>
    <xdr:clientData/>
  </xdr:twoCellAnchor>
  <xdr:twoCellAnchor editAs="oneCell">
    <xdr:from>
      <xdr:col>7</xdr:col>
      <xdr:colOff>19050</xdr:colOff>
      <xdr:row>14</xdr:row>
      <xdr:rowOff>95250</xdr:rowOff>
    </xdr:from>
    <xdr:to>
      <xdr:col>9</xdr:col>
      <xdr:colOff>57569</xdr:colOff>
      <xdr:row>20</xdr:row>
      <xdr:rowOff>38734</xdr:rowOff>
    </xdr:to>
    <xdr:pic>
      <xdr:nvPicPr>
        <xdr:cNvPr id="7" name="Picture 6" descr="Alcatifa.JPG">
          <a:extLst>
            <a:ext uri="{FF2B5EF4-FFF2-40B4-BE49-F238E27FC236}">
              <a16:creationId xmlns:a16="http://schemas.microsoft.com/office/drawing/2014/main" id="{D58532D5-42C5-4010-862F-7FE8F2C16D1A}"/>
            </a:ext>
          </a:extLst>
        </xdr:cNvPr>
        <xdr:cNvPicPr>
          <a:picLocks noChangeAspect="1"/>
        </xdr:cNvPicPr>
      </xdr:nvPicPr>
      <xdr:blipFill>
        <a:blip xmlns:r="http://schemas.openxmlformats.org/officeDocument/2006/relationships" r:embed="rId3" cstate="print"/>
        <a:srcRect t="1608" r="2578"/>
        <a:stretch>
          <a:fillRect/>
        </a:stretch>
      </xdr:blipFill>
      <xdr:spPr>
        <a:xfrm>
          <a:off x="2381250" y="6486525"/>
          <a:ext cx="800519" cy="857884"/>
        </a:xfrm>
        <a:prstGeom prst="rect">
          <a:avLst/>
        </a:prstGeom>
      </xdr:spPr>
    </xdr:pic>
    <xdr:clientData/>
  </xdr:twoCellAnchor>
  <xdr:twoCellAnchor editAs="oneCell">
    <xdr:from>
      <xdr:col>15</xdr:col>
      <xdr:colOff>9542</xdr:colOff>
      <xdr:row>0</xdr:row>
      <xdr:rowOff>66677</xdr:rowOff>
    </xdr:from>
    <xdr:to>
      <xdr:col>18</xdr:col>
      <xdr:colOff>74785</xdr:colOff>
      <xdr:row>3</xdr:row>
      <xdr:rowOff>101852</xdr:rowOff>
    </xdr:to>
    <xdr:pic>
      <xdr:nvPicPr>
        <xdr:cNvPr id="3" name="Picture 2">
          <a:extLst>
            <a:ext uri="{FF2B5EF4-FFF2-40B4-BE49-F238E27FC236}">
              <a16:creationId xmlns:a16="http://schemas.microsoft.com/office/drawing/2014/main" id="{6600EB3B-3FF4-48B6-B082-2AA060000433}"/>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5438792" y="66677"/>
          <a:ext cx="1293968"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38099</xdr:colOff>
      <xdr:row>0</xdr:row>
      <xdr:rowOff>85723</xdr:rowOff>
    </xdr:from>
    <xdr:to>
      <xdr:col>3</xdr:col>
      <xdr:colOff>258599</xdr:colOff>
      <xdr:row>3</xdr:row>
      <xdr:rowOff>137898</xdr:rowOff>
    </xdr:to>
    <xdr:pic>
      <xdr:nvPicPr>
        <xdr:cNvPr id="7" name="Picture 6">
          <a:extLst>
            <a:ext uri="{FF2B5EF4-FFF2-40B4-BE49-F238E27FC236}">
              <a16:creationId xmlns:a16="http://schemas.microsoft.com/office/drawing/2014/main" id="{B7151F38-D622-4A5E-AD5C-B25D89748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85723"/>
          <a:ext cx="792000" cy="566525"/>
        </a:xfrm>
        <a:prstGeom prst="rect">
          <a:avLst/>
        </a:prstGeom>
      </xdr:spPr>
    </xdr:pic>
    <xdr:clientData/>
  </xdr:twoCellAnchor>
  <xdr:twoCellAnchor editAs="oneCell">
    <xdr:from>
      <xdr:col>6</xdr:col>
      <xdr:colOff>381000</xdr:colOff>
      <xdr:row>106</xdr:row>
      <xdr:rowOff>57150</xdr:rowOff>
    </xdr:from>
    <xdr:to>
      <xdr:col>11</xdr:col>
      <xdr:colOff>265500</xdr:colOff>
      <xdr:row>108</xdr:row>
      <xdr:rowOff>49282</xdr:rowOff>
    </xdr:to>
    <xdr:pic>
      <xdr:nvPicPr>
        <xdr:cNvPr id="6" name="Picture 5">
          <a:extLst>
            <a:ext uri="{FF2B5EF4-FFF2-40B4-BE49-F238E27FC236}">
              <a16:creationId xmlns:a16="http://schemas.microsoft.com/office/drawing/2014/main" id="{2B04BAC1-E461-4221-AB2F-D0571320688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2333625" y="19773900"/>
          <a:ext cx="1980000" cy="2969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md.pt/congresso/2019/" TargetMode="External"/><Relationship Id="rId1" Type="http://schemas.openxmlformats.org/officeDocument/2006/relationships/hyperlink" Target="mailto:servifil@ccl.fil.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AY502"/>
  <sheetViews>
    <sheetView showGridLines="0" tabSelected="1" zoomScaleNormal="100" workbookViewId="0">
      <selection activeCell="L1" sqref="L1:M1"/>
    </sheetView>
  </sheetViews>
  <sheetFormatPr defaultColWidth="3.28515625" defaultRowHeight="12" customHeight="1" x14ac:dyDescent="0.2"/>
  <cols>
    <col min="1" max="1" width="2.42578125" style="177" customWidth="1"/>
    <col min="2" max="2" width="4.42578125" style="204" customWidth="1"/>
    <col min="3" max="3" width="5.7109375" style="205" customWidth="1"/>
    <col min="4" max="9" width="5.7109375" style="10" customWidth="1"/>
    <col min="10" max="10" width="5.7109375" style="186" customWidth="1"/>
    <col min="11" max="14" width="5.7109375" style="10" customWidth="1"/>
    <col min="15" max="15" width="6" style="10" customWidth="1"/>
    <col min="16" max="16" width="7.140625" style="10" customWidth="1"/>
    <col min="17" max="17" width="8.5703125" style="10" customWidth="1"/>
    <col min="18" max="18" width="2.7109375" style="10" customWidth="1"/>
    <col min="19" max="19" width="2.42578125" style="137" customWidth="1"/>
    <col min="20" max="20" width="8.5703125" style="457" hidden="1" customWidth="1"/>
    <col min="21" max="21" width="15.28515625" style="428" hidden="1" customWidth="1"/>
    <col min="22" max="23" width="4.7109375" style="449" hidden="1" customWidth="1"/>
    <col min="24" max="24" width="4.7109375" style="451" hidden="1" customWidth="1"/>
    <col min="25" max="25" width="4.85546875" style="449" hidden="1" customWidth="1"/>
    <col min="26" max="26" width="3.28515625" style="449" hidden="1" customWidth="1"/>
    <col min="27" max="27" width="4.5703125" style="449" hidden="1" customWidth="1"/>
    <col min="28" max="28" width="3.28515625" style="449" hidden="1" customWidth="1"/>
    <col min="29" max="29" width="4.5703125" style="449" hidden="1" customWidth="1"/>
    <col min="30" max="30" width="3.28515625" style="449" hidden="1" customWidth="1"/>
    <col min="31" max="31" width="4.28515625" style="451" hidden="1" customWidth="1"/>
    <col min="32" max="32" width="5.85546875" style="451" hidden="1" customWidth="1"/>
    <col min="33" max="37" width="7.140625" style="451" hidden="1" customWidth="1"/>
    <col min="38" max="38" width="6.85546875" style="451" hidden="1" customWidth="1"/>
    <col min="39" max="39" width="6.42578125" style="451" hidden="1" customWidth="1"/>
    <col min="40" max="40" width="6.5703125" style="451" hidden="1" customWidth="1"/>
    <col min="41" max="42" width="6.85546875" style="451" hidden="1" customWidth="1"/>
    <col min="43" max="43" width="5.85546875" style="451" hidden="1" customWidth="1"/>
    <col min="44" max="44" width="10.140625" style="451" hidden="1" customWidth="1"/>
    <col min="45" max="45" width="6.5703125" style="451" hidden="1" customWidth="1"/>
    <col min="46" max="46" width="3.28515625" style="451" hidden="1" customWidth="1"/>
    <col min="47" max="47" width="14" style="451" hidden="1" customWidth="1"/>
    <col min="48" max="48" width="7.140625" style="451" hidden="1" customWidth="1"/>
    <col min="49" max="50" width="7.140625" style="452" hidden="1" customWidth="1"/>
    <col min="51" max="51" width="7.140625" style="137" customWidth="1"/>
    <col min="52" max="62" width="7.140625" style="10" customWidth="1"/>
    <col min="63" max="16384" width="3.28515625" style="10"/>
  </cols>
  <sheetData>
    <row r="1" spans="1:51" s="175" customFormat="1" ht="15.75" customHeight="1" thickTop="1" thickBot="1" x14ac:dyDescent="0.3">
      <c r="A1" s="340"/>
      <c r="B1" s="171"/>
      <c r="C1" s="172"/>
      <c r="D1" s="173"/>
      <c r="E1" s="174"/>
      <c r="F1" s="43"/>
      <c r="G1" s="623" t="s">
        <v>175</v>
      </c>
      <c r="H1" s="623"/>
      <c r="I1" s="623"/>
      <c r="J1" s="623"/>
      <c r="K1" s="623"/>
      <c r="L1" s="624" t="s">
        <v>18</v>
      </c>
      <c r="M1" s="625"/>
      <c r="N1" s="173"/>
      <c r="O1" s="173"/>
      <c r="P1" s="173"/>
      <c r="Q1" s="173"/>
      <c r="R1" s="174"/>
      <c r="S1" s="227"/>
      <c r="T1" s="413" t="s">
        <v>18</v>
      </c>
      <c r="U1" s="414">
        <v>3</v>
      </c>
      <c r="V1" s="415" t="s">
        <v>53</v>
      </c>
      <c r="W1" s="415" t="s">
        <v>171</v>
      </c>
      <c r="X1" s="416" t="s">
        <v>481</v>
      </c>
      <c r="Y1" s="416" t="s">
        <v>54</v>
      </c>
      <c r="Z1" s="416" t="s">
        <v>79</v>
      </c>
      <c r="AA1" s="622" t="s">
        <v>354</v>
      </c>
      <c r="AB1" s="622"/>
      <c r="AC1" s="622" t="s">
        <v>355</v>
      </c>
      <c r="AD1" s="622"/>
      <c r="AE1" s="417" t="s">
        <v>352</v>
      </c>
      <c r="AF1" s="418"/>
      <c r="AG1" s="419">
        <f>IF($M$96&lt;=225,$AF$3,(IF($M$96&lt;=269,$AG$3,(IF($M$96&lt;=314,$AH$3,(IF($M$96&lt;=359,$AI$3,)))))))</f>
        <v>2.2999999999999998</v>
      </c>
      <c r="AH1" s="420"/>
      <c r="AI1" s="421"/>
      <c r="AJ1" s="419">
        <f>IF($M$96&lt;=404,$AJ$3,(IF($M$96&lt;=449,$AK$3,(IF($M$96&gt;=450,$AL$3,)))))</f>
        <v>2.0299999999999998</v>
      </c>
      <c r="AK1" s="422"/>
      <c r="AL1" s="423">
        <f>IF($M$96=0,0,(IF($M$96&lt;=359,$AG$1,(IF($M$96&gt;=360,$AJ$1,)))))</f>
        <v>0</v>
      </c>
      <c r="AM1" s="424" t="s">
        <v>62</v>
      </c>
      <c r="AN1" s="425" t="s">
        <v>211</v>
      </c>
      <c r="AO1" s="425" t="s">
        <v>142</v>
      </c>
      <c r="AP1" s="425" t="s">
        <v>143</v>
      </c>
      <c r="AQ1" s="425" t="s">
        <v>232</v>
      </c>
      <c r="AR1" s="426" t="s">
        <v>210</v>
      </c>
      <c r="AS1" s="418"/>
      <c r="AT1" s="418"/>
      <c r="AU1" s="427"/>
      <c r="AV1" s="418"/>
      <c r="AW1" s="418"/>
      <c r="AX1" s="418"/>
      <c r="AY1" s="574"/>
    </row>
    <row r="2" spans="1:51" s="176" customFormat="1" ht="12" customHeight="1" x14ac:dyDescent="0.25">
      <c r="A2" s="626" t="str">
        <f>'T1'!$G$26</f>
        <v>(3) SERVIÇOS FIL</v>
      </c>
      <c r="B2" s="627"/>
      <c r="C2" s="627"/>
      <c r="D2" s="627"/>
      <c r="E2" s="627"/>
      <c r="F2" s="627"/>
      <c r="G2" s="627"/>
      <c r="H2" s="627"/>
      <c r="I2" s="627"/>
      <c r="J2" s="627"/>
      <c r="K2" s="627"/>
      <c r="L2" s="627"/>
      <c r="M2" s="627"/>
      <c r="N2" s="627"/>
      <c r="O2" s="627"/>
      <c r="P2" s="627"/>
      <c r="Q2" s="627"/>
      <c r="R2" s="627"/>
      <c r="S2" s="628"/>
      <c r="T2" s="413" t="s">
        <v>19</v>
      </c>
      <c r="U2" s="428"/>
      <c r="V2" s="429"/>
      <c r="W2" s="430"/>
      <c r="X2" s="431"/>
      <c r="Y2" s="432"/>
      <c r="Z2" s="433"/>
      <c r="AA2" s="434"/>
      <c r="AB2" s="435"/>
      <c r="AC2" s="434"/>
      <c r="AD2" s="432"/>
      <c r="AE2" s="436"/>
      <c r="AF2" s="437" t="s">
        <v>270</v>
      </c>
      <c r="AG2" s="438" t="s">
        <v>271</v>
      </c>
      <c r="AH2" s="438" t="s">
        <v>272</v>
      </c>
      <c r="AI2" s="438" t="s">
        <v>273</v>
      </c>
      <c r="AJ2" s="438" t="s">
        <v>274</v>
      </c>
      <c r="AK2" s="438" t="s">
        <v>275</v>
      </c>
      <c r="AL2" s="439" t="s">
        <v>61</v>
      </c>
      <c r="AM2" s="440">
        <f>VLOOKUP($U$1,$AE$4:$AM$14,9,)</f>
        <v>31.23</v>
      </c>
      <c r="AN2" s="441">
        <f>VLOOKUP(U1,AE4:AN14,10,)</f>
        <v>14.4</v>
      </c>
      <c r="AO2" s="441">
        <f>VLOOKUP($U$1,$AE$4:AO$14,11,)</f>
        <v>127</v>
      </c>
      <c r="AP2" s="441">
        <f>VLOOKUP($U$1,$AE$4:AP$14,12,)</f>
        <v>104</v>
      </c>
      <c r="AQ2" s="441">
        <f>VLOOKUP($U$1,$AE$4:AQ$14,13,)</f>
        <v>79</v>
      </c>
      <c r="AR2" s="442">
        <f>VLOOKUP($U$1,$AE$4:AR$14,14,)</f>
        <v>77.8</v>
      </c>
      <c r="AS2" s="443"/>
      <c r="AT2" s="443"/>
      <c r="AU2" s="413" t="str">
        <f>IF($L$1="Português",AU5,(IF($L$1="English",AU8,(IF($L$1="Español",AU11,(IF($L$1="Français",AU14)))))))</f>
        <v>Inglês</v>
      </c>
      <c r="AV2" s="443"/>
      <c r="AW2" s="443"/>
      <c r="AX2" s="443"/>
      <c r="AY2" s="575"/>
    </row>
    <row r="3" spans="1:51" ht="12" customHeight="1" x14ac:dyDescent="0.2">
      <c r="A3" s="626"/>
      <c r="B3" s="627"/>
      <c r="C3" s="627"/>
      <c r="D3" s="627"/>
      <c r="E3" s="627"/>
      <c r="F3" s="627"/>
      <c r="G3" s="627"/>
      <c r="H3" s="627"/>
      <c r="I3" s="627"/>
      <c r="J3" s="627"/>
      <c r="K3" s="627"/>
      <c r="L3" s="627"/>
      <c r="M3" s="627"/>
      <c r="N3" s="627"/>
      <c r="O3" s="627"/>
      <c r="P3" s="627"/>
      <c r="Q3" s="627"/>
      <c r="R3" s="627"/>
      <c r="S3" s="628"/>
      <c r="T3" s="413" t="s">
        <v>20</v>
      </c>
      <c r="U3" s="432" t="str">
        <f>IF($L$1="Português",U4,(IF($L$1="English",U5,(IF($L$1="Español",U6,(IF($L$1="Français",U7)))))))</f>
        <v>Campo Obrigatório</v>
      </c>
      <c r="V3" s="433">
        <v>9</v>
      </c>
      <c r="W3" s="413">
        <v>1</v>
      </c>
      <c r="X3" s="444">
        <v>9</v>
      </c>
      <c r="Y3" s="445">
        <v>5</v>
      </c>
      <c r="Z3" s="432">
        <f t="shared" ref="Z3:Z34" si="0">IF($J$91&gt;0,W10,)</f>
        <v>0</v>
      </c>
      <c r="AA3" s="434">
        <f t="shared" ref="AA3:AA34" si="1">IF($G$84&gt;0,W3,)</f>
        <v>0</v>
      </c>
      <c r="AB3" s="435">
        <f t="shared" ref="AB3:AB34" si="2">IF($K$84&gt;0,W6,)</f>
        <v>0</v>
      </c>
      <c r="AC3" s="434">
        <f t="shared" ref="AC3:AC34" si="3">IF($G$86&gt;0,W3,)</f>
        <v>0</v>
      </c>
      <c r="AD3" s="432">
        <f t="shared" ref="AD3:AD34" si="4">IF($K$86&gt;0,W6,)</f>
        <v>0</v>
      </c>
      <c r="AE3" s="446"/>
      <c r="AF3" s="447">
        <f>VLOOKUP($U$1,$AE$4:$AF$14,2,)</f>
        <v>2.2999999999999998</v>
      </c>
      <c r="AG3" s="447">
        <f>VLOOKUP($U$1,$AE$4:$AG$14,3,)</f>
        <v>2.1</v>
      </c>
      <c r="AH3" s="447">
        <f>VLOOKUP($U$1,$AE$4:$AH$14,4,)</f>
        <v>2.08</v>
      </c>
      <c r="AI3" s="447">
        <f>VLOOKUP($U$1,$AE$4:$AI$14,5,)</f>
        <v>2.0499999999999998</v>
      </c>
      <c r="AJ3" s="447">
        <f>VLOOKUP($U$1,$AE$4:$AJ$14,6,)</f>
        <v>2.0299999999999998</v>
      </c>
      <c r="AK3" s="447">
        <f>VLOOKUP($U$1,$AE$4:$AK$14,7,)</f>
        <v>2.0099999999999998</v>
      </c>
      <c r="AL3" s="448">
        <f>VLOOKUP($U$1,$AE$4:$AL$14,8,)</f>
        <v>1.98</v>
      </c>
      <c r="AM3" s="446"/>
      <c r="AN3" s="449"/>
      <c r="AO3" s="449"/>
      <c r="AP3" s="449"/>
      <c r="AQ3" s="449"/>
      <c r="AR3" s="450"/>
      <c r="AU3" s="413" t="str">
        <f t="shared" ref="AU3:AU4" si="5">IF($L$1="Português",AU6,(IF($L$1="English",AU9,(IF($L$1="Español",AU12,(IF($L$1="Français",AU15)))))))</f>
        <v>Espanhol</v>
      </c>
    </row>
    <row r="4" spans="1:51" ht="12" customHeight="1" x14ac:dyDescent="0.2">
      <c r="A4" s="629" t="str">
        <f>'T1'!$G$1</f>
        <v>Prazo de Inscrição:</v>
      </c>
      <c r="B4" s="630"/>
      <c r="C4" s="630"/>
      <c r="D4" s="630"/>
      <c r="E4" s="630"/>
      <c r="F4" s="630"/>
      <c r="G4" s="630"/>
      <c r="H4" s="630"/>
      <c r="I4" s="630"/>
      <c r="J4" s="630"/>
      <c r="K4" s="631">
        <v>43759</v>
      </c>
      <c r="L4" s="631"/>
      <c r="M4" s="268"/>
      <c r="N4" s="268"/>
      <c r="O4" s="268"/>
      <c r="P4" s="268"/>
      <c r="Q4" s="268"/>
      <c r="R4" s="268"/>
      <c r="S4" s="379"/>
      <c r="T4" s="453" t="s">
        <v>35</v>
      </c>
      <c r="U4" s="454" t="s">
        <v>216</v>
      </c>
      <c r="V4" s="433">
        <v>18</v>
      </c>
      <c r="W4" s="413">
        <v>2</v>
      </c>
      <c r="X4" s="444">
        <v>18</v>
      </c>
      <c r="Y4" s="445">
        <v>10</v>
      </c>
      <c r="Z4" s="432">
        <f t="shared" si="0"/>
        <v>0</v>
      </c>
      <c r="AA4" s="434">
        <f t="shared" si="1"/>
        <v>0</v>
      </c>
      <c r="AB4" s="435">
        <f t="shared" si="2"/>
        <v>0</v>
      </c>
      <c r="AC4" s="434">
        <f t="shared" si="3"/>
        <v>0</v>
      </c>
      <c r="AD4" s="432">
        <f t="shared" si="4"/>
        <v>0</v>
      </c>
      <c r="AE4" s="455">
        <v>0</v>
      </c>
      <c r="AL4" s="456"/>
      <c r="AM4" s="446"/>
      <c r="AR4" s="456"/>
      <c r="AU4" s="413" t="str">
        <f t="shared" si="5"/>
        <v>Francês</v>
      </c>
    </row>
    <row r="5" spans="1:51" s="177" customFormat="1" ht="12" customHeight="1" x14ac:dyDescent="0.2">
      <c r="A5" s="638" t="str">
        <f>'T1'!$C$1</f>
        <v xml:space="preserve">14 a 16 de Novembro 2019    </v>
      </c>
      <c r="B5" s="639"/>
      <c r="C5" s="639"/>
      <c r="D5" s="639"/>
      <c r="E5" s="639"/>
      <c r="F5" s="639"/>
      <c r="G5" s="639"/>
      <c r="H5" s="639"/>
      <c r="I5" s="639"/>
      <c r="J5" s="639"/>
      <c r="K5" s="639"/>
      <c r="L5" s="639"/>
      <c r="M5" s="639"/>
      <c r="N5" s="639"/>
      <c r="O5" s="639"/>
      <c r="P5" s="639"/>
      <c r="Q5" s="639"/>
      <c r="R5" s="639"/>
      <c r="S5" s="640"/>
      <c r="T5" s="457"/>
      <c r="U5" s="454" t="s">
        <v>217</v>
      </c>
      <c r="V5" s="433">
        <v>27</v>
      </c>
      <c r="W5" s="413">
        <v>3</v>
      </c>
      <c r="X5" s="444">
        <v>27</v>
      </c>
      <c r="Y5" s="445">
        <v>15</v>
      </c>
      <c r="Z5" s="432">
        <f t="shared" si="0"/>
        <v>0</v>
      </c>
      <c r="AA5" s="434">
        <f t="shared" si="1"/>
        <v>0</v>
      </c>
      <c r="AB5" s="435">
        <f t="shared" si="2"/>
        <v>0</v>
      </c>
      <c r="AC5" s="434">
        <f t="shared" si="3"/>
        <v>0</v>
      </c>
      <c r="AD5" s="432">
        <f t="shared" si="4"/>
        <v>0</v>
      </c>
      <c r="AE5" s="455">
        <v>1</v>
      </c>
      <c r="AF5" s="451"/>
      <c r="AG5" s="451"/>
      <c r="AH5" s="451"/>
      <c r="AI5" s="451"/>
      <c r="AJ5" s="451"/>
      <c r="AK5" s="451"/>
      <c r="AL5" s="456"/>
      <c r="AM5" s="458">
        <v>10.41</v>
      </c>
      <c r="AN5" s="459">
        <v>4.8</v>
      </c>
      <c r="AO5" s="459">
        <v>68</v>
      </c>
      <c r="AP5" s="459">
        <v>50</v>
      </c>
      <c r="AQ5" s="459">
        <v>47</v>
      </c>
      <c r="AR5" s="460">
        <v>64</v>
      </c>
      <c r="AS5" s="461"/>
      <c r="AT5" s="461"/>
      <c r="AU5" s="462" t="s">
        <v>96</v>
      </c>
      <c r="AV5" s="461"/>
      <c r="AW5" s="461"/>
      <c r="AX5" s="461"/>
      <c r="AY5" s="576"/>
    </row>
    <row r="6" spans="1:51" s="177" customFormat="1" ht="12" customHeight="1" x14ac:dyDescent="0.2">
      <c r="A6" s="632" t="str">
        <f>'T2'!$A$3</f>
        <v>Requisições durante a montagem e realização tem um agravamento de 30% e está sujeita à disponibilidade do produto. A desistência de serviços solicitados só poderá ser feita até ao 4º dia antes do período de montagem, a partir desta data não haverá lugar à devolução do valor pago.</v>
      </c>
      <c r="B6" s="633"/>
      <c r="C6" s="633"/>
      <c r="D6" s="633"/>
      <c r="E6" s="633"/>
      <c r="F6" s="633"/>
      <c r="G6" s="633"/>
      <c r="H6" s="633"/>
      <c r="I6" s="633"/>
      <c r="J6" s="633"/>
      <c r="K6" s="633"/>
      <c r="L6" s="633"/>
      <c r="M6" s="633"/>
      <c r="N6" s="633"/>
      <c r="O6" s="633"/>
      <c r="P6" s="633"/>
      <c r="Q6" s="633"/>
      <c r="R6" s="633"/>
      <c r="S6" s="634"/>
      <c r="T6" s="461"/>
      <c r="U6" s="454" t="s">
        <v>248</v>
      </c>
      <c r="V6" s="433">
        <v>36</v>
      </c>
      <c r="W6" s="413">
        <v>4</v>
      </c>
      <c r="X6" s="444">
        <v>36</v>
      </c>
      <c r="Y6" s="445">
        <v>20</v>
      </c>
      <c r="Z6" s="432">
        <f t="shared" si="0"/>
        <v>0</v>
      </c>
      <c r="AA6" s="434">
        <f t="shared" si="1"/>
        <v>0</v>
      </c>
      <c r="AB6" s="435">
        <f t="shared" si="2"/>
        <v>0</v>
      </c>
      <c r="AC6" s="434">
        <f t="shared" si="3"/>
        <v>0</v>
      </c>
      <c r="AD6" s="432">
        <f t="shared" si="4"/>
        <v>0</v>
      </c>
      <c r="AE6" s="463">
        <v>2</v>
      </c>
      <c r="AF6" s="464">
        <v>1.85</v>
      </c>
      <c r="AG6" s="464">
        <v>1.74</v>
      </c>
      <c r="AH6" s="464">
        <v>1.72</v>
      </c>
      <c r="AI6" s="464">
        <v>1.7</v>
      </c>
      <c r="AJ6" s="464">
        <v>1.68</v>
      </c>
      <c r="AK6" s="464">
        <v>1.66</v>
      </c>
      <c r="AL6" s="465">
        <v>1.63</v>
      </c>
      <c r="AM6" s="466">
        <v>20.82</v>
      </c>
      <c r="AN6" s="459">
        <v>9.6</v>
      </c>
      <c r="AO6" s="459">
        <v>98</v>
      </c>
      <c r="AP6" s="459">
        <v>77</v>
      </c>
      <c r="AQ6" s="459">
        <v>63</v>
      </c>
      <c r="AR6" s="460">
        <v>70.900000000000006</v>
      </c>
      <c r="AS6" s="461"/>
      <c r="AT6" s="461"/>
      <c r="AU6" s="462" t="s">
        <v>97</v>
      </c>
      <c r="AV6" s="461"/>
      <c r="AW6" s="461"/>
      <c r="AX6" s="461"/>
      <c r="AY6" s="576"/>
    </row>
    <row r="7" spans="1:51" s="179" customFormat="1" ht="12" customHeight="1" x14ac:dyDescent="0.2">
      <c r="A7" s="632"/>
      <c r="B7" s="633"/>
      <c r="C7" s="633"/>
      <c r="D7" s="633"/>
      <c r="E7" s="633"/>
      <c r="F7" s="633"/>
      <c r="G7" s="633"/>
      <c r="H7" s="633"/>
      <c r="I7" s="633"/>
      <c r="J7" s="633"/>
      <c r="K7" s="633"/>
      <c r="L7" s="633"/>
      <c r="M7" s="633"/>
      <c r="N7" s="633"/>
      <c r="O7" s="633"/>
      <c r="P7" s="633"/>
      <c r="Q7" s="633"/>
      <c r="R7" s="633"/>
      <c r="S7" s="634"/>
      <c r="T7" s="467"/>
      <c r="U7" s="468" t="s">
        <v>237</v>
      </c>
      <c r="V7" s="433">
        <v>45</v>
      </c>
      <c r="W7" s="413">
        <v>5</v>
      </c>
      <c r="X7" s="444">
        <v>45</v>
      </c>
      <c r="Y7" s="445">
        <v>25</v>
      </c>
      <c r="Z7" s="432">
        <f t="shared" si="0"/>
        <v>0</v>
      </c>
      <c r="AA7" s="434">
        <f t="shared" si="1"/>
        <v>0</v>
      </c>
      <c r="AB7" s="435">
        <f t="shared" si="2"/>
        <v>0</v>
      </c>
      <c r="AC7" s="434">
        <f t="shared" si="3"/>
        <v>0</v>
      </c>
      <c r="AD7" s="432">
        <f t="shared" si="4"/>
        <v>0</v>
      </c>
      <c r="AE7" s="463">
        <v>3</v>
      </c>
      <c r="AF7" s="464">
        <v>2.2999999999999998</v>
      </c>
      <c r="AG7" s="464">
        <v>2.1</v>
      </c>
      <c r="AH7" s="464">
        <v>2.08</v>
      </c>
      <c r="AI7" s="464">
        <v>2.0499999999999998</v>
      </c>
      <c r="AJ7" s="464">
        <v>2.0299999999999998</v>
      </c>
      <c r="AK7" s="464">
        <v>2.0099999999999998</v>
      </c>
      <c r="AL7" s="465">
        <v>1.98</v>
      </c>
      <c r="AM7" s="466">
        <v>31.23</v>
      </c>
      <c r="AN7" s="469">
        <v>14.4</v>
      </c>
      <c r="AO7" s="459">
        <v>127</v>
      </c>
      <c r="AP7" s="459">
        <v>104</v>
      </c>
      <c r="AQ7" s="459">
        <v>79</v>
      </c>
      <c r="AR7" s="460">
        <v>77.8</v>
      </c>
      <c r="AS7" s="467"/>
      <c r="AT7" s="467"/>
      <c r="AU7" s="462" t="s">
        <v>98</v>
      </c>
      <c r="AV7" s="467"/>
      <c r="AW7" s="467"/>
      <c r="AX7" s="467"/>
      <c r="AY7" s="577"/>
    </row>
    <row r="8" spans="1:51" s="154" customFormat="1" ht="12" customHeight="1" x14ac:dyDescent="0.2">
      <c r="A8" s="341"/>
      <c r="B8" s="83"/>
      <c r="C8" s="76"/>
      <c r="D8" s="35"/>
      <c r="E8" s="35"/>
      <c r="F8" s="35"/>
      <c r="G8" s="35"/>
      <c r="H8" s="35"/>
      <c r="I8" s="40" t="s">
        <v>25</v>
      </c>
      <c r="J8" s="32" t="str">
        <f>Serviços!$U$8</f>
        <v>Campos Obrigatórios</v>
      </c>
      <c r="K8" s="178"/>
      <c r="L8" s="35"/>
      <c r="M8" s="35"/>
      <c r="N8" s="35"/>
      <c r="O8" s="35"/>
      <c r="P8" s="35"/>
      <c r="Q8" s="35"/>
      <c r="R8" s="35"/>
      <c r="S8" s="99"/>
      <c r="T8" s="470"/>
      <c r="U8" s="471" t="str">
        <f>IF($L$1="Português",U9,(IF($L$1="English",U10,(IF($L$1="Español",U11,(IF($L$1="Français",U12)))))))</f>
        <v>Campos Obrigatórios</v>
      </c>
      <c r="V8" s="433">
        <v>54</v>
      </c>
      <c r="W8" s="413">
        <v>6</v>
      </c>
      <c r="X8" s="444">
        <v>54</v>
      </c>
      <c r="Y8" s="445">
        <v>30</v>
      </c>
      <c r="Z8" s="432">
        <f t="shared" si="0"/>
        <v>0</v>
      </c>
      <c r="AA8" s="434">
        <f t="shared" si="1"/>
        <v>0</v>
      </c>
      <c r="AB8" s="435">
        <f t="shared" si="2"/>
        <v>0</v>
      </c>
      <c r="AC8" s="434">
        <f t="shared" si="3"/>
        <v>0</v>
      </c>
      <c r="AD8" s="432">
        <f t="shared" si="4"/>
        <v>0</v>
      </c>
      <c r="AE8" s="463">
        <v>4</v>
      </c>
      <c r="AF8" s="464">
        <v>2.7</v>
      </c>
      <c r="AG8" s="464">
        <v>2.44</v>
      </c>
      <c r="AH8" s="464">
        <v>2.42</v>
      </c>
      <c r="AI8" s="464">
        <v>2.4</v>
      </c>
      <c r="AJ8" s="464">
        <v>2.38</v>
      </c>
      <c r="AK8" s="464">
        <v>2.34</v>
      </c>
      <c r="AL8" s="465">
        <v>2.3199999999999998</v>
      </c>
      <c r="AM8" s="466">
        <v>41.64</v>
      </c>
      <c r="AN8" s="472">
        <v>19.2</v>
      </c>
      <c r="AO8" s="459">
        <v>157</v>
      </c>
      <c r="AP8" s="459">
        <v>131</v>
      </c>
      <c r="AQ8" s="459">
        <v>95</v>
      </c>
      <c r="AR8" s="460">
        <v>84.7</v>
      </c>
      <c r="AS8" s="470"/>
      <c r="AT8" s="470"/>
      <c r="AU8" s="473" t="s">
        <v>19</v>
      </c>
      <c r="AV8" s="470"/>
      <c r="AW8" s="470"/>
      <c r="AX8" s="470"/>
      <c r="AY8" s="155"/>
    </row>
    <row r="9" spans="1:51" s="154" customFormat="1" ht="12" customHeight="1" x14ac:dyDescent="0.2">
      <c r="A9" s="342"/>
      <c r="B9" s="40" t="s">
        <v>25</v>
      </c>
      <c r="C9" s="33" t="str">
        <f>'T1'!$E$1</f>
        <v>Nº Contribuinte:</v>
      </c>
      <c r="D9" s="180"/>
      <c r="E9" s="33"/>
      <c r="F9" s="641"/>
      <c r="G9" s="641"/>
      <c r="H9" s="641"/>
      <c r="I9" s="641"/>
      <c r="J9" s="641"/>
      <c r="K9" s="180"/>
      <c r="L9" s="180"/>
      <c r="M9" s="180"/>
      <c r="N9" s="34"/>
      <c r="O9" s="34"/>
      <c r="P9" s="34"/>
      <c r="Q9" s="34"/>
      <c r="R9" s="180"/>
      <c r="S9" s="223"/>
      <c r="T9" s="470"/>
      <c r="U9" s="454" t="s">
        <v>10</v>
      </c>
      <c r="V9" s="433">
        <v>63</v>
      </c>
      <c r="W9" s="413">
        <v>7</v>
      </c>
      <c r="X9" s="444">
        <v>63</v>
      </c>
      <c r="Y9" s="445">
        <v>35</v>
      </c>
      <c r="Z9" s="432">
        <f t="shared" si="0"/>
        <v>0</v>
      </c>
      <c r="AA9" s="434">
        <f t="shared" si="1"/>
        <v>0</v>
      </c>
      <c r="AB9" s="435">
        <f t="shared" si="2"/>
        <v>0</v>
      </c>
      <c r="AC9" s="434">
        <f t="shared" si="3"/>
        <v>0</v>
      </c>
      <c r="AD9" s="432">
        <f t="shared" si="4"/>
        <v>0</v>
      </c>
      <c r="AE9" s="463">
        <v>5</v>
      </c>
      <c r="AF9" s="459">
        <v>3</v>
      </c>
      <c r="AG9" s="459">
        <v>2.8</v>
      </c>
      <c r="AH9" s="459">
        <v>2.77</v>
      </c>
      <c r="AI9" s="459">
        <v>2.74</v>
      </c>
      <c r="AJ9" s="459">
        <v>2.71</v>
      </c>
      <c r="AK9" s="459">
        <v>2.68</v>
      </c>
      <c r="AL9" s="460">
        <v>2.65</v>
      </c>
      <c r="AM9" s="458">
        <v>52.05</v>
      </c>
      <c r="AN9" s="472">
        <v>24</v>
      </c>
      <c r="AO9" s="459">
        <v>187</v>
      </c>
      <c r="AP9" s="459">
        <v>158</v>
      </c>
      <c r="AQ9" s="459">
        <v>111</v>
      </c>
      <c r="AR9" s="460">
        <v>91.6</v>
      </c>
      <c r="AS9" s="470"/>
      <c r="AT9" s="470"/>
      <c r="AU9" s="473" t="s">
        <v>99</v>
      </c>
      <c r="AV9" s="470"/>
      <c r="AW9" s="470"/>
      <c r="AX9" s="470"/>
      <c r="AY9" s="155"/>
    </row>
    <row r="10" spans="1:51" s="153" customFormat="1" ht="12" customHeight="1" x14ac:dyDescent="0.2">
      <c r="A10" s="342"/>
      <c r="B10" s="40" t="s">
        <v>25</v>
      </c>
      <c r="C10" s="33" t="str">
        <f>'T1'!$G$16</f>
        <v>Nome da Empresa Expositora:</v>
      </c>
      <c r="D10" s="180"/>
      <c r="E10" s="33"/>
      <c r="F10" s="180"/>
      <c r="G10" s="642"/>
      <c r="H10" s="642"/>
      <c r="I10" s="642"/>
      <c r="J10" s="642"/>
      <c r="K10" s="642"/>
      <c r="L10" s="642"/>
      <c r="M10" s="642"/>
      <c r="N10" s="642"/>
      <c r="O10" s="642"/>
      <c r="P10" s="642"/>
      <c r="Q10" s="642"/>
      <c r="R10" s="180"/>
      <c r="S10" s="223"/>
      <c r="T10" s="474"/>
      <c r="U10" s="454" t="s">
        <v>11</v>
      </c>
      <c r="V10" s="433">
        <v>72</v>
      </c>
      <c r="W10" s="413">
        <v>8</v>
      </c>
      <c r="X10" s="444">
        <v>72</v>
      </c>
      <c r="Y10" s="445">
        <v>40</v>
      </c>
      <c r="Z10" s="432">
        <f t="shared" si="0"/>
        <v>0</v>
      </c>
      <c r="AA10" s="434">
        <f t="shared" si="1"/>
        <v>0</v>
      </c>
      <c r="AB10" s="435">
        <f t="shared" si="2"/>
        <v>0</v>
      </c>
      <c r="AC10" s="434">
        <f t="shared" si="3"/>
        <v>0</v>
      </c>
      <c r="AD10" s="432">
        <f t="shared" si="4"/>
        <v>0</v>
      </c>
      <c r="AE10" s="463">
        <v>6</v>
      </c>
      <c r="AF10" s="464">
        <v>3.4</v>
      </c>
      <c r="AG10" s="464">
        <v>3.15</v>
      </c>
      <c r="AH10" s="464">
        <v>3.12</v>
      </c>
      <c r="AI10" s="464">
        <v>3.09</v>
      </c>
      <c r="AJ10" s="464">
        <v>3.07</v>
      </c>
      <c r="AK10" s="464">
        <v>3.02</v>
      </c>
      <c r="AL10" s="465">
        <v>2.99</v>
      </c>
      <c r="AM10" s="466">
        <v>62.46</v>
      </c>
      <c r="AN10" s="472">
        <v>28.8</v>
      </c>
      <c r="AO10" s="459">
        <v>217</v>
      </c>
      <c r="AP10" s="459">
        <v>185</v>
      </c>
      <c r="AQ10" s="459">
        <v>127</v>
      </c>
      <c r="AR10" s="460">
        <v>99</v>
      </c>
      <c r="AS10" s="474"/>
      <c r="AT10" s="474"/>
      <c r="AU10" s="473" t="s">
        <v>100</v>
      </c>
      <c r="AV10" s="474"/>
      <c r="AW10" s="474"/>
      <c r="AX10" s="474"/>
      <c r="AY10" s="578"/>
    </row>
    <row r="11" spans="1:51" s="153" customFormat="1" ht="12" customHeight="1" x14ac:dyDescent="0.2">
      <c r="A11" s="343"/>
      <c r="B11" s="269"/>
      <c r="C11" s="270"/>
      <c r="D11" s="271"/>
      <c r="E11" s="271"/>
      <c r="F11" s="271"/>
      <c r="G11" s="272"/>
      <c r="H11" s="272"/>
      <c r="I11" s="272"/>
      <c r="J11" s="272"/>
      <c r="K11" s="272"/>
      <c r="L11" s="272"/>
      <c r="M11" s="149"/>
      <c r="N11" s="272"/>
      <c r="O11" s="272"/>
      <c r="P11" s="272"/>
      <c r="Q11" s="272"/>
      <c r="R11" s="272"/>
      <c r="S11" s="273"/>
      <c r="T11" s="470"/>
      <c r="U11" s="454" t="s">
        <v>12</v>
      </c>
      <c r="V11" s="433">
        <v>81</v>
      </c>
      <c r="W11" s="413">
        <v>9</v>
      </c>
      <c r="X11" s="444">
        <v>81</v>
      </c>
      <c r="Y11" s="445">
        <v>45</v>
      </c>
      <c r="Z11" s="432">
        <f t="shared" si="0"/>
        <v>0</v>
      </c>
      <c r="AA11" s="434">
        <f t="shared" si="1"/>
        <v>0</v>
      </c>
      <c r="AB11" s="435">
        <f t="shared" si="2"/>
        <v>0</v>
      </c>
      <c r="AC11" s="434">
        <f t="shared" si="3"/>
        <v>0</v>
      </c>
      <c r="AD11" s="432">
        <f t="shared" si="4"/>
        <v>0</v>
      </c>
      <c r="AE11" s="463">
        <v>7</v>
      </c>
      <c r="AF11" s="464">
        <v>3.7</v>
      </c>
      <c r="AG11" s="464">
        <v>3.51</v>
      </c>
      <c r="AH11" s="464">
        <v>3.47</v>
      </c>
      <c r="AI11" s="464">
        <v>3.44</v>
      </c>
      <c r="AJ11" s="464">
        <v>3.39</v>
      </c>
      <c r="AK11" s="464">
        <v>3.36</v>
      </c>
      <c r="AL11" s="465">
        <v>3.32</v>
      </c>
      <c r="AM11" s="466">
        <v>72.87</v>
      </c>
      <c r="AN11" s="472">
        <v>33.6</v>
      </c>
      <c r="AO11" s="475"/>
      <c r="AP11" s="475"/>
      <c r="AQ11" s="475"/>
      <c r="AR11" s="476"/>
      <c r="AS11" s="474"/>
      <c r="AT11" s="474"/>
      <c r="AU11" s="462" t="s">
        <v>101</v>
      </c>
      <c r="AV11" s="474"/>
      <c r="AW11" s="474"/>
      <c r="AX11" s="474"/>
      <c r="AY11" s="578"/>
    </row>
    <row r="12" spans="1:51" s="153" customFormat="1" ht="12" customHeight="1" x14ac:dyDescent="0.2">
      <c r="A12" s="342"/>
      <c r="B12" s="67"/>
      <c r="C12" s="77"/>
      <c r="D12" s="210"/>
      <c r="E12" s="210"/>
      <c r="F12" s="210"/>
      <c r="G12" s="181"/>
      <c r="H12" s="181"/>
      <c r="I12" s="181"/>
      <c r="J12" s="181"/>
      <c r="K12" s="12"/>
      <c r="L12" s="12"/>
      <c r="M12" s="12"/>
      <c r="N12" s="181"/>
      <c r="O12" s="181"/>
      <c r="P12" s="12"/>
      <c r="R12" s="181"/>
      <c r="S12" s="223"/>
      <c r="T12" s="70"/>
      <c r="U12" s="468" t="s">
        <v>236</v>
      </c>
      <c r="V12" s="433">
        <v>90</v>
      </c>
      <c r="W12" s="413">
        <v>10</v>
      </c>
      <c r="X12" s="444">
        <v>90</v>
      </c>
      <c r="Y12" s="445">
        <v>50</v>
      </c>
      <c r="Z12" s="432">
        <f t="shared" si="0"/>
        <v>0</v>
      </c>
      <c r="AA12" s="434">
        <f t="shared" si="1"/>
        <v>0</v>
      </c>
      <c r="AB12" s="435">
        <f t="shared" si="2"/>
        <v>0</v>
      </c>
      <c r="AC12" s="434">
        <f t="shared" si="3"/>
        <v>0</v>
      </c>
      <c r="AD12" s="432">
        <f t="shared" si="4"/>
        <v>0</v>
      </c>
      <c r="AE12" s="463">
        <v>8</v>
      </c>
      <c r="AF12" s="464">
        <v>4.2</v>
      </c>
      <c r="AG12" s="464">
        <v>3.86</v>
      </c>
      <c r="AH12" s="464">
        <v>3.82</v>
      </c>
      <c r="AI12" s="464">
        <v>3.78</v>
      </c>
      <c r="AJ12" s="464">
        <v>3.73</v>
      </c>
      <c r="AK12" s="464">
        <v>3.69</v>
      </c>
      <c r="AL12" s="465">
        <v>3.66</v>
      </c>
      <c r="AM12" s="466">
        <v>83.28</v>
      </c>
      <c r="AN12" s="472">
        <v>38.4</v>
      </c>
      <c r="AO12" s="475"/>
      <c r="AP12" s="475"/>
      <c r="AQ12" s="475"/>
      <c r="AR12" s="476"/>
      <c r="AS12" s="474"/>
      <c r="AT12" s="474"/>
      <c r="AU12" s="462" t="s">
        <v>20</v>
      </c>
      <c r="AV12" s="474"/>
      <c r="AW12" s="474"/>
      <c r="AX12" s="474"/>
      <c r="AY12" s="578"/>
    </row>
    <row r="13" spans="1:51" s="153" customFormat="1" ht="12" customHeight="1" x14ac:dyDescent="0.2">
      <c r="A13" s="342"/>
      <c r="B13" s="67"/>
      <c r="C13" s="77"/>
      <c r="D13" s="210"/>
      <c r="E13" s="210"/>
      <c r="F13" s="210"/>
      <c r="G13" s="181"/>
      <c r="H13" s="181"/>
      <c r="I13" s="181"/>
      <c r="J13" s="181"/>
      <c r="K13" s="12"/>
      <c r="L13" s="12"/>
      <c r="M13" s="12"/>
      <c r="N13" s="181"/>
      <c r="O13" s="181"/>
      <c r="P13" s="12"/>
      <c r="R13" s="181"/>
      <c r="S13" s="223"/>
      <c r="T13" s="477"/>
      <c r="U13" s="471" t="str">
        <f>IF($L$1="Português",U14,(IF($L$1="English",U15,(IF($L$1="Español",U16,(IF($L$1="Français",U17)))))))</f>
        <v>Sob consulta</v>
      </c>
      <c r="V13" s="433">
        <v>99</v>
      </c>
      <c r="W13" s="413">
        <v>11</v>
      </c>
      <c r="X13" s="444">
        <v>99</v>
      </c>
      <c r="Y13" s="445">
        <v>55</v>
      </c>
      <c r="Z13" s="432">
        <f t="shared" si="0"/>
        <v>0</v>
      </c>
      <c r="AA13" s="434">
        <f t="shared" si="1"/>
        <v>0</v>
      </c>
      <c r="AB13" s="435">
        <f t="shared" si="2"/>
        <v>0</v>
      </c>
      <c r="AC13" s="434">
        <f t="shared" si="3"/>
        <v>0</v>
      </c>
      <c r="AD13" s="432">
        <f t="shared" si="4"/>
        <v>0</v>
      </c>
      <c r="AE13" s="463">
        <v>9</v>
      </c>
      <c r="AF13" s="464">
        <v>4.4000000000000004</v>
      </c>
      <c r="AG13" s="464">
        <v>4.21</v>
      </c>
      <c r="AH13" s="464">
        <v>4.17</v>
      </c>
      <c r="AI13" s="464">
        <v>4.13</v>
      </c>
      <c r="AJ13" s="464">
        <v>4.08</v>
      </c>
      <c r="AK13" s="464">
        <v>4.03</v>
      </c>
      <c r="AL13" s="465">
        <v>3.99</v>
      </c>
      <c r="AM13" s="466">
        <v>93.69</v>
      </c>
      <c r="AN13" s="472">
        <v>43.2</v>
      </c>
      <c r="AO13" s="459">
        <v>306</v>
      </c>
      <c r="AP13" s="459">
        <v>266</v>
      </c>
      <c r="AQ13" s="459">
        <v>162</v>
      </c>
      <c r="AR13" s="460">
        <v>115</v>
      </c>
      <c r="AS13" s="474"/>
      <c r="AT13" s="474"/>
      <c r="AU13" s="462" t="s">
        <v>102</v>
      </c>
      <c r="AV13" s="474"/>
      <c r="AW13" s="474"/>
      <c r="AX13" s="474"/>
      <c r="AY13" s="578"/>
    </row>
    <row r="14" spans="1:51" s="153" customFormat="1" ht="12" customHeight="1" x14ac:dyDescent="0.2">
      <c r="A14" s="342"/>
      <c r="B14" s="150" t="s">
        <v>231</v>
      </c>
      <c r="C14" s="32" t="str">
        <f>'T1'!$M$1</f>
        <v xml:space="preserve">ALCATIFA </v>
      </c>
      <c r="D14" s="32"/>
      <c r="E14" s="72" t="str">
        <f>'T1'!$M$16</f>
        <v>(para Stand próprio  -  Fornecimento e Colocação)</v>
      </c>
      <c r="F14" s="210"/>
      <c r="G14" s="154"/>
      <c r="H14" s="210"/>
      <c r="I14" s="210"/>
      <c r="J14" s="210"/>
      <c r="K14" s="210"/>
      <c r="L14" s="154"/>
      <c r="M14" s="210"/>
      <c r="N14" s="210"/>
      <c r="O14" s="210"/>
      <c r="P14" s="154"/>
      <c r="Q14" s="15" t="str">
        <f>'T1'!$A$13</f>
        <v>Valor</v>
      </c>
      <c r="R14" s="180"/>
      <c r="S14" s="223"/>
      <c r="T14" s="477"/>
      <c r="U14" s="428" t="s">
        <v>125</v>
      </c>
      <c r="V14" s="433">
        <v>108</v>
      </c>
      <c r="W14" s="413">
        <v>12</v>
      </c>
      <c r="X14" s="444">
        <v>108</v>
      </c>
      <c r="Y14" s="445">
        <v>60</v>
      </c>
      <c r="Z14" s="432">
        <f t="shared" si="0"/>
        <v>0</v>
      </c>
      <c r="AA14" s="434">
        <f t="shared" si="1"/>
        <v>0</v>
      </c>
      <c r="AB14" s="435">
        <f t="shared" si="2"/>
        <v>0</v>
      </c>
      <c r="AC14" s="434">
        <f t="shared" si="3"/>
        <v>0</v>
      </c>
      <c r="AD14" s="432">
        <f t="shared" si="4"/>
        <v>0</v>
      </c>
      <c r="AE14" s="478">
        <v>10</v>
      </c>
      <c r="AF14" s="479">
        <v>4.8</v>
      </c>
      <c r="AG14" s="479">
        <v>4.5599999999999996</v>
      </c>
      <c r="AH14" s="479">
        <v>4.5199999999999996</v>
      </c>
      <c r="AI14" s="479">
        <v>4.47</v>
      </c>
      <c r="AJ14" s="479">
        <v>4.42</v>
      </c>
      <c r="AK14" s="479">
        <v>4.37</v>
      </c>
      <c r="AL14" s="480">
        <v>4.33</v>
      </c>
      <c r="AM14" s="481">
        <v>104.1</v>
      </c>
      <c r="AN14" s="482">
        <v>48</v>
      </c>
      <c r="AO14" s="483"/>
      <c r="AP14" s="483"/>
      <c r="AQ14" s="483"/>
      <c r="AR14" s="484"/>
      <c r="AS14" s="474"/>
      <c r="AT14" s="474"/>
      <c r="AU14" s="485" t="s">
        <v>103</v>
      </c>
      <c r="AV14" s="474"/>
      <c r="AW14" s="474"/>
      <c r="AX14" s="474"/>
      <c r="AY14" s="578"/>
    </row>
    <row r="15" spans="1:51" s="153" customFormat="1" ht="12" customHeight="1" x14ac:dyDescent="0.2">
      <c r="A15" s="342"/>
      <c r="B15" s="71"/>
      <c r="C15" s="327" t="str">
        <f>'T1'!$C$32</f>
        <v>no Solo</v>
      </c>
      <c r="D15" s="18"/>
      <c r="E15" s="69"/>
      <c r="F15" s="322"/>
      <c r="G15" s="322"/>
      <c r="H15" s="322"/>
      <c r="I15" s="322"/>
      <c r="J15" s="322"/>
      <c r="K15" s="322"/>
      <c r="L15" s="372" t="s">
        <v>162</v>
      </c>
      <c r="M15" s="338"/>
      <c r="N15" s="328" t="str">
        <f>'T1'!$A$3</f>
        <v>m2</v>
      </c>
      <c r="O15" s="211"/>
      <c r="P15" s="42">
        <v>3.41</v>
      </c>
      <c r="Q15" s="11">
        <f>SUM(P15*M15)</f>
        <v>0</v>
      </c>
      <c r="R15" s="180"/>
      <c r="S15" s="223"/>
      <c r="T15" s="474"/>
      <c r="U15" s="428" t="s">
        <v>126</v>
      </c>
      <c r="V15" s="433">
        <v>117</v>
      </c>
      <c r="W15" s="413">
        <v>13</v>
      </c>
      <c r="X15" s="444">
        <v>117</v>
      </c>
      <c r="Y15" s="445">
        <v>65</v>
      </c>
      <c r="Z15" s="432">
        <f t="shared" si="0"/>
        <v>0</v>
      </c>
      <c r="AA15" s="434">
        <f t="shared" si="1"/>
        <v>0</v>
      </c>
      <c r="AB15" s="435">
        <f t="shared" si="2"/>
        <v>0</v>
      </c>
      <c r="AC15" s="434">
        <f t="shared" si="3"/>
        <v>0</v>
      </c>
      <c r="AD15" s="432">
        <f t="shared" si="4"/>
        <v>0</v>
      </c>
      <c r="AE15" s="451"/>
      <c r="AF15" s="451"/>
      <c r="AG15" s="451"/>
      <c r="AH15" s="474"/>
      <c r="AI15" s="474"/>
      <c r="AJ15" s="474"/>
      <c r="AK15" s="474"/>
      <c r="AL15" s="474"/>
      <c r="AM15" s="451"/>
      <c r="AN15" s="451"/>
      <c r="AO15" s="451"/>
      <c r="AP15" s="451"/>
      <c r="AQ15" s="451"/>
      <c r="AR15" s="451"/>
      <c r="AS15" s="451"/>
      <c r="AT15" s="451"/>
      <c r="AU15" s="485" t="s">
        <v>104</v>
      </c>
      <c r="AV15" s="474"/>
      <c r="AW15" s="474"/>
      <c r="AX15" s="474"/>
      <c r="AY15" s="578"/>
    </row>
    <row r="16" spans="1:51" s="153" customFormat="1" ht="12" customHeight="1" x14ac:dyDescent="0.2">
      <c r="A16" s="342"/>
      <c r="B16" s="71"/>
      <c r="C16" s="327"/>
      <c r="D16" s="18"/>
      <c r="E16" s="69"/>
      <c r="F16" s="322"/>
      <c r="G16" s="322"/>
      <c r="H16" s="322"/>
      <c r="I16" s="322"/>
      <c r="J16" s="322"/>
      <c r="K16" s="322"/>
      <c r="L16" s="154"/>
      <c r="M16" s="326"/>
      <c r="N16" s="326"/>
      <c r="O16" s="322"/>
      <c r="P16" s="322"/>
      <c r="Q16" s="13"/>
      <c r="R16" s="180"/>
      <c r="S16" s="223"/>
      <c r="T16" s="474"/>
      <c r="U16" s="428" t="s">
        <v>127</v>
      </c>
      <c r="V16" s="433">
        <v>126</v>
      </c>
      <c r="W16" s="413">
        <v>14</v>
      </c>
      <c r="X16" s="444">
        <v>126</v>
      </c>
      <c r="Y16" s="445">
        <v>70</v>
      </c>
      <c r="Z16" s="432">
        <f t="shared" si="0"/>
        <v>0</v>
      </c>
      <c r="AA16" s="434">
        <f t="shared" si="1"/>
        <v>0</v>
      </c>
      <c r="AB16" s="435">
        <f t="shared" si="2"/>
        <v>0</v>
      </c>
      <c r="AC16" s="434">
        <f t="shared" si="3"/>
        <v>0</v>
      </c>
      <c r="AD16" s="432">
        <f t="shared" si="4"/>
        <v>0</v>
      </c>
      <c r="AE16" s="486"/>
      <c r="AF16" s="487" t="s">
        <v>144</v>
      </c>
      <c r="AG16" s="487" t="s">
        <v>145</v>
      </c>
      <c r="AH16" s="488" t="s">
        <v>483</v>
      </c>
      <c r="AI16" s="489" t="s">
        <v>484</v>
      </c>
      <c r="AJ16" s="489" t="s">
        <v>485</v>
      </c>
      <c r="AK16" s="489" t="s">
        <v>482</v>
      </c>
      <c r="AL16" s="490" t="s">
        <v>403</v>
      </c>
      <c r="AM16" s="491" t="s">
        <v>195</v>
      </c>
      <c r="AN16" s="491" t="s">
        <v>196</v>
      </c>
      <c r="AO16" s="491" t="s">
        <v>197</v>
      </c>
      <c r="AP16" s="492" t="s">
        <v>198</v>
      </c>
      <c r="AQ16" s="493"/>
      <c r="AR16" s="494">
        <f>VLOOKUP($I$63,AQ17:AR22,2,)</f>
        <v>0</v>
      </c>
      <c r="AS16" s="495">
        <f>VLOOKUP($I$63,AQ17:AS22,3,)</f>
        <v>0</v>
      </c>
      <c r="AT16" s="496"/>
      <c r="AU16" s="497" t="s">
        <v>35</v>
      </c>
      <c r="AV16" s="474"/>
      <c r="AW16" s="474"/>
      <c r="AX16" s="474"/>
      <c r="AY16" s="578"/>
    </row>
    <row r="17" spans="1:51" s="153" customFormat="1" ht="12" customHeight="1" x14ac:dyDescent="0.2">
      <c r="A17" s="342"/>
      <c r="B17" s="71"/>
      <c r="C17" s="327" t="str">
        <f>'T1'!$C$33</f>
        <v>no Estrado do Expositor</v>
      </c>
      <c r="D17" s="18"/>
      <c r="E17" s="69"/>
      <c r="F17" s="322"/>
      <c r="G17" s="322"/>
      <c r="H17" s="322"/>
      <c r="I17" s="322"/>
      <c r="J17" s="322"/>
      <c r="K17" s="322"/>
      <c r="L17" s="372" t="s">
        <v>163</v>
      </c>
      <c r="M17" s="338"/>
      <c r="N17" s="328" t="str">
        <f>'T1'!$A$3</f>
        <v>m2</v>
      </c>
      <c r="O17" s="322"/>
      <c r="P17" s="42">
        <v>3.85</v>
      </c>
      <c r="Q17" s="11">
        <f>SUM(P17*M17)</f>
        <v>0</v>
      </c>
      <c r="R17" s="180"/>
      <c r="S17" s="223"/>
      <c r="T17" s="474"/>
      <c r="U17" s="428" t="s">
        <v>128</v>
      </c>
      <c r="V17" s="433">
        <v>135</v>
      </c>
      <c r="W17" s="413">
        <v>15</v>
      </c>
      <c r="X17" s="444">
        <v>135</v>
      </c>
      <c r="Y17" s="445">
        <v>75</v>
      </c>
      <c r="Z17" s="432">
        <f t="shared" si="0"/>
        <v>0</v>
      </c>
      <c r="AA17" s="434">
        <f t="shared" si="1"/>
        <v>0</v>
      </c>
      <c r="AB17" s="435">
        <f t="shared" si="2"/>
        <v>0</v>
      </c>
      <c r="AC17" s="434">
        <f t="shared" si="3"/>
        <v>0</v>
      </c>
      <c r="AD17" s="432">
        <f t="shared" si="4"/>
        <v>0</v>
      </c>
      <c r="AE17" s="446"/>
      <c r="AF17" s="441">
        <f>VLOOKUP($U$1,$AE$18:AG$28,2,)</f>
        <v>56</v>
      </c>
      <c r="AG17" s="441">
        <f>VLOOKUP($U$1,$AE$18:AG$28,3,)</f>
        <v>73</v>
      </c>
      <c r="AH17" s="498">
        <f>VLOOKUP($U$1,$AE$18:AH$28,4,)</f>
        <v>11</v>
      </c>
      <c r="AI17" s="441">
        <f>VLOOKUP($U$1,$AE$18:AI$28,5,)</f>
        <v>44</v>
      </c>
      <c r="AJ17" s="441">
        <f>VLOOKUP($U$1,$AE$18:AJ$28,6,)</f>
        <v>369</v>
      </c>
      <c r="AK17" s="441">
        <f>VLOOKUP($U$1,$AE$18:AK$28,7,)</f>
        <v>664</v>
      </c>
      <c r="AL17" s="442">
        <f>VLOOKUP($U$1,$AE$18:AL$28,8,)</f>
        <v>1400</v>
      </c>
      <c r="AM17" s="474"/>
      <c r="AN17" s="474"/>
      <c r="AO17" s="474"/>
      <c r="AP17" s="474"/>
      <c r="AQ17" s="455">
        <v>0</v>
      </c>
      <c r="AR17" s="451"/>
      <c r="AS17" s="499"/>
      <c r="AT17" s="413">
        <f t="shared" ref="AT17:AT48" si="6">IF($I$63&gt;0,W3,)</f>
        <v>0</v>
      </c>
      <c r="AU17" s="451"/>
      <c r="AV17" s="474"/>
      <c r="AW17" s="474"/>
      <c r="AX17" s="474"/>
      <c r="AY17" s="578"/>
    </row>
    <row r="18" spans="1:51" s="153" customFormat="1" ht="12" customHeight="1" x14ac:dyDescent="0.2">
      <c r="A18" s="342"/>
      <c r="B18" s="71"/>
      <c r="C18" s="327"/>
      <c r="D18" s="18"/>
      <c r="E18" s="69"/>
      <c r="F18" s="322"/>
      <c r="G18" s="322"/>
      <c r="H18" s="322"/>
      <c r="I18" s="322"/>
      <c r="J18" s="322"/>
      <c r="K18" s="322"/>
      <c r="L18" s="373"/>
      <c r="M18" s="326"/>
      <c r="N18" s="326"/>
      <c r="O18" s="322"/>
      <c r="P18" s="322"/>
      <c r="Q18" s="13"/>
      <c r="R18" s="180"/>
      <c r="S18" s="223"/>
      <c r="T18" s="474"/>
      <c r="U18" s="470"/>
      <c r="V18" s="433">
        <v>144</v>
      </c>
      <c r="W18" s="413">
        <v>16</v>
      </c>
      <c r="X18" s="444">
        <v>144</v>
      </c>
      <c r="Y18" s="445">
        <v>80</v>
      </c>
      <c r="Z18" s="432">
        <f t="shared" si="0"/>
        <v>0</v>
      </c>
      <c r="AA18" s="434">
        <f t="shared" si="1"/>
        <v>0</v>
      </c>
      <c r="AB18" s="435">
        <f t="shared" si="2"/>
        <v>0</v>
      </c>
      <c r="AC18" s="434">
        <f t="shared" si="3"/>
        <v>0</v>
      </c>
      <c r="AD18" s="432">
        <f t="shared" si="4"/>
        <v>0</v>
      </c>
      <c r="AE18" s="455">
        <v>0</v>
      </c>
      <c r="AF18" s="451"/>
      <c r="AG18" s="451"/>
      <c r="AH18" s="500"/>
      <c r="AI18" s="501"/>
      <c r="AJ18" s="501"/>
      <c r="AK18" s="501"/>
      <c r="AL18" s="502"/>
      <c r="AM18" s="451"/>
      <c r="AN18" s="451"/>
      <c r="AO18" s="451"/>
      <c r="AP18" s="456"/>
      <c r="AQ18" s="434"/>
      <c r="AR18" s="451"/>
      <c r="AS18" s="499"/>
      <c r="AT18" s="413">
        <f t="shared" si="6"/>
        <v>0</v>
      </c>
      <c r="AU18" s="503"/>
      <c r="AV18" s="474"/>
      <c r="AW18" s="474"/>
      <c r="AX18" s="474"/>
      <c r="AY18" s="578"/>
    </row>
    <row r="19" spans="1:51" s="154" customFormat="1" ht="12" customHeight="1" x14ac:dyDescent="0.2">
      <c r="A19" s="342"/>
      <c r="B19" s="71"/>
      <c r="C19" s="327" t="str">
        <f>'T1'!$C$34</f>
        <v>com Recortes de Côr</v>
      </c>
      <c r="D19" s="180"/>
      <c r="E19" s="70"/>
      <c r="F19" s="322"/>
      <c r="G19" s="322"/>
      <c r="H19" s="322"/>
      <c r="I19" s="322"/>
      <c r="J19" s="322"/>
      <c r="K19" s="322"/>
      <c r="L19" s="372" t="s">
        <v>165</v>
      </c>
      <c r="M19" s="338"/>
      <c r="N19" s="328" t="str">
        <f>'T1'!$A$3</f>
        <v>m2</v>
      </c>
      <c r="O19" s="322"/>
      <c r="P19" s="42">
        <v>4.29</v>
      </c>
      <c r="Q19" s="11">
        <f>SUM(P19*M19)</f>
        <v>0</v>
      </c>
      <c r="R19" s="180"/>
      <c r="S19" s="223"/>
      <c r="T19" s="474"/>
      <c r="U19" s="470"/>
      <c r="V19" s="433">
        <v>153</v>
      </c>
      <c r="W19" s="413">
        <v>17</v>
      </c>
      <c r="X19" s="444">
        <v>153</v>
      </c>
      <c r="Y19" s="445">
        <v>85</v>
      </c>
      <c r="Z19" s="432">
        <f t="shared" si="0"/>
        <v>0</v>
      </c>
      <c r="AA19" s="434">
        <f t="shared" si="1"/>
        <v>0</v>
      </c>
      <c r="AB19" s="435">
        <f t="shared" si="2"/>
        <v>0</v>
      </c>
      <c r="AC19" s="434">
        <f t="shared" si="3"/>
        <v>0</v>
      </c>
      <c r="AD19" s="432">
        <f t="shared" si="4"/>
        <v>0</v>
      </c>
      <c r="AE19" s="455">
        <v>1</v>
      </c>
      <c r="AF19" s="469">
        <v>32</v>
      </c>
      <c r="AG19" s="469">
        <v>42</v>
      </c>
      <c r="AH19" s="504">
        <v>7</v>
      </c>
      <c r="AI19" s="505">
        <v>28</v>
      </c>
      <c r="AJ19" s="505">
        <v>235</v>
      </c>
      <c r="AK19" s="505">
        <v>423</v>
      </c>
      <c r="AL19" s="506">
        <v>1000</v>
      </c>
      <c r="AM19" s="469">
        <v>45</v>
      </c>
      <c r="AN19" s="469">
        <v>82.5</v>
      </c>
      <c r="AO19" s="469">
        <v>157.5</v>
      </c>
      <c r="AP19" s="507">
        <v>307.5</v>
      </c>
      <c r="AQ19" s="508" t="s">
        <v>195</v>
      </c>
      <c r="AR19" s="509" t="s">
        <v>199</v>
      </c>
      <c r="AS19" s="510">
        <f>VLOOKUP($U$1,$AE$18:AM$28,9,)</f>
        <v>120</v>
      </c>
      <c r="AT19" s="413">
        <f t="shared" si="6"/>
        <v>0</v>
      </c>
      <c r="AU19" s="511" t="str">
        <f>IF($L$1="Português",AU22,(IF($L$1="English",AU25,(IF($L$1="Español",AU28,(IF($L$1="Français",AU31)))))))</f>
        <v>Inglês / Espanhol</v>
      </c>
      <c r="AV19" s="470"/>
      <c r="AW19" s="470"/>
      <c r="AX19" s="470"/>
      <c r="AY19" s="155"/>
    </row>
    <row r="20" spans="1:51" s="154" customFormat="1" ht="12" customHeight="1" x14ac:dyDescent="0.2">
      <c r="A20" s="342"/>
      <c r="B20" s="71"/>
      <c r="C20" s="327"/>
      <c r="D20" s="180"/>
      <c r="E20" s="70"/>
      <c r="F20" s="322"/>
      <c r="G20" s="322"/>
      <c r="H20" s="322"/>
      <c r="I20" s="322"/>
      <c r="J20" s="322"/>
      <c r="K20" s="322"/>
      <c r="L20" s="373"/>
      <c r="M20" s="326"/>
      <c r="N20" s="326"/>
      <c r="O20" s="322"/>
      <c r="P20" s="322"/>
      <c r="Q20" s="13"/>
      <c r="R20" s="180"/>
      <c r="S20" s="223"/>
      <c r="T20" s="474"/>
      <c r="U20" s="470"/>
      <c r="V20" s="433">
        <v>162</v>
      </c>
      <c r="W20" s="413">
        <v>18</v>
      </c>
      <c r="X20" s="444">
        <v>162</v>
      </c>
      <c r="Y20" s="445">
        <v>90</v>
      </c>
      <c r="Z20" s="432">
        <f t="shared" si="0"/>
        <v>0</v>
      </c>
      <c r="AA20" s="434">
        <f t="shared" si="1"/>
        <v>0</v>
      </c>
      <c r="AB20" s="435">
        <f t="shared" si="2"/>
        <v>0</v>
      </c>
      <c r="AC20" s="434">
        <f t="shared" si="3"/>
        <v>0</v>
      </c>
      <c r="AD20" s="432">
        <f t="shared" si="4"/>
        <v>0</v>
      </c>
      <c r="AE20" s="455">
        <v>2</v>
      </c>
      <c r="AF20" s="469">
        <v>44</v>
      </c>
      <c r="AG20" s="469">
        <v>57</v>
      </c>
      <c r="AH20" s="512">
        <v>9</v>
      </c>
      <c r="AI20" s="513">
        <v>36</v>
      </c>
      <c r="AJ20" s="513">
        <v>302</v>
      </c>
      <c r="AK20" s="513">
        <v>543</v>
      </c>
      <c r="AL20" s="514">
        <v>1200</v>
      </c>
      <c r="AM20" s="469">
        <v>82.5</v>
      </c>
      <c r="AN20" s="469">
        <v>157.5</v>
      </c>
      <c r="AO20" s="469">
        <v>307.5</v>
      </c>
      <c r="AP20" s="507">
        <v>607.5</v>
      </c>
      <c r="AQ20" s="434" t="s">
        <v>196</v>
      </c>
      <c r="AR20" s="449" t="s">
        <v>200</v>
      </c>
      <c r="AS20" s="510">
        <f>VLOOKUP($U$1,$AE$18:AN$28,10,)</f>
        <v>232.5</v>
      </c>
      <c r="AT20" s="413">
        <f t="shared" si="6"/>
        <v>0</v>
      </c>
      <c r="AU20" s="511" t="str">
        <f t="shared" ref="AU20:AU21" si="7">IF($L$1="Português",AU23,(IF($L$1="English",AU26,(IF($L$1="Español",AU29,(IF($L$1="Français",AU32)))))))</f>
        <v>Inglês / Francês</v>
      </c>
      <c r="AV20" s="470"/>
      <c r="AW20" s="470"/>
      <c r="AX20" s="470"/>
      <c r="AY20" s="155"/>
    </row>
    <row r="21" spans="1:51" s="154" customFormat="1" ht="12" customHeight="1" x14ac:dyDescent="0.2">
      <c r="A21" s="342"/>
      <c r="B21" s="71"/>
      <c r="C21" s="327" t="str">
        <f>'T1'!$C$35</f>
        <v>com Impressão de Logotipo</v>
      </c>
      <c r="D21" s="180"/>
      <c r="E21" s="70"/>
      <c r="F21" s="322"/>
      <c r="G21" s="322"/>
      <c r="H21" s="322"/>
      <c r="I21" s="322"/>
      <c r="J21" s="322"/>
      <c r="K21" s="322"/>
      <c r="L21" s="372" t="s">
        <v>164</v>
      </c>
      <c r="M21" s="338"/>
      <c r="N21" s="328" t="str">
        <f>'T1'!$A$3</f>
        <v>m2</v>
      </c>
      <c r="O21" s="322"/>
      <c r="P21" s="643" t="str">
        <f>$U$13</f>
        <v>Sob consulta</v>
      </c>
      <c r="Q21" s="643"/>
      <c r="R21" s="180"/>
      <c r="S21" s="223"/>
      <c r="T21" s="474"/>
      <c r="U21" s="428"/>
      <c r="V21" s="433">
        <v>171</v>
      </c>
      <c r="W21" s="413">
        <v>19</v>
      </c>
      <c r="X21" s="444">
        <v>171</v>
      </c>
      <c r="Y21" s="445">
        <v>95</v>
      </c>
      <c r="Z21" s="432">
        <f t="shared" si="0"/>
        <v>0</v>
      </c>
      <c r="AA21" s="434">
        <f t="shared" si="1"/>
        <v>0</v>
      </c>
      <c r="AB21" s="435">
        <f t="shared" si="2"/>
        <v>0</v>
      </c>
      <c r="AC21" s="434">
        <f t="shared" si="3"/>
        <v>0</v>
      </c>
      <c r="AD21" s="432">
        <f t="shared" si="4"/>
        <v>0</v>
      </c>
      <c r="AE21" s="463">
        <v>3</v>
      </c>
      <c r="AF21" s="459">
        <v>56</v>
      </c>
      <c r="AG21" s="459">
        <v>73</v>
      </c>
      <c r="AH21" s="458">
        <v>11</v>
      </c>
      <c r="AI21" s="505">
        <v>44</v>
      </c>
      <c r="AJ21" s="505">
        <v>369</v>
      </c>
      <c r="AK21" s="505">
        <v>664</v>
      </c>
      <c r="AL21" s="506">
        <v>1400</v>
      </c>
      <c r="AM21" s="459">
        <v>120</v>
      </c>
      <c r="AN21" s="459">
        <v>232.5</v>
      </c>
      <c r="AO21" s="459">
        <v>457.5</v>
      </c>
      <c r="AP21" s="460">
        <v>907.5</v>
      </c>
      <c r="AQ21" s="434" t="s">
        <v>197</v>
      </c>
      <c r="AR21" s="449" t="s">
        <v>201</v>
      </c>
      <c r="AS21" s="510">
        <f>VLOOKUP($U$1,$AE$18:AO$28,11,)</f>
        <v>457.5</v>
      </c>
      <c r="AT21" s="413">
        <f t="shared" si="6"/>
        <v>0</v>
      </c>
      <c r="AU21" s="511" t="str">
        <f t="shared" si="7"/>
        <v>Francês / Espanhol</v>
      </c>
      <c r="AV21" s="470"/>
      <c r="AW21" s="470"/>
      <c r="AX21" s="470"/>
      <c r="AY21" s="155"/>
    </row>
    <row r="22" spans="1:51" s="154" customFormat="1" ht="12" customHeight="1" x14ac:dyDescent="0.2">
      <c r="A22" s="342"/>
      <c r="B22" s="71"/>
      <c r="C22" s="327"/>
      <c r="D22" s="180"/>
      <c r="E22" s="612" t="str">
        <f>'T1'!$M$11</f>
        <v>Cor da Alcatifa:</v>
      </c>
      <c r="F22" s="612"/>
      <c r="G22" s="613"/>
      <c r="H22" s="635"/>
      <c r="I22" s="636"/>
      <c r="J22" s="637"/>
      <c r="K22" s="322"/>
      <c r="L22" s="326"/>
      <c r="M22" s="326"/>
      <c r="N22" s="326"/>
      <c r="O22" s="322"/>
      <c r="P22" s="322"/>
      <c r="Q22" s="13"/>
      <c r="R22" s="180"/>
      <c r="S22" s="223"/>
      <c r="T22" s="474"/>
      <c r="U22" s="428"/>
      <c r="V22" s="433">
        <v>180</v>
      </c>
      <c r="W22" s="413">
        <v>20</v>
      </c>
      <c r="X22" s="444">
        <v>180</v>
      </c>
      <c r="Y22" s="445">
        <v>100</v>
      </c>
      <c r="Z22" s="432">
        <f t="shared" si="0"/>
        <v>0</v>
      </c>
      <c r="AA22" s="434">
        <f t="shared" si="1"/>
        <v>0</v>
      </c>
      <c r="AB22" s="435">
        <f t="shared" si="2"/>
        <v>0</v>
      </c>
      <c r="AC22" s="434">
        <f t="shared" si="3"/>
        <v>0</v>
      </c>
      <c r="AD22" s="432">
        <f t="shared" si="4"/>
        <v>0</v>
      </c>
      <c r="AE22" s="463">
        <v>4</v>
      </c>
      <c r="AF22" s="459">
        <v>68</v>
      </c>
      <c r="AG22" s="459">
        <v>88</v>
      </c>
      <c r="AH22" s="504">
        <v>13</v>
      </c>
      <c r="AI22" s="505">
        <v>52</v>
      </c>
      <c r="AJ22" s="505">
        <v>436</v>
      </c>
      <c r="AK22" s="505">
        <v>784</v>
      </c>
      <c r="AL22" s="506">
        <v>1600</v>
      </c>
      <c r="AM22" s="459">
        <v>157.5</v>
      </c>
      <c r="AN22" s="459">
        <v>307.5</v>
      </c>
      <c r="AO22" s="459">
        <v>607.5</v>
      </c>
      <c r="AP22" s="460">
        <v>1207.5</v>
      </c>
      <c r="AQ22" s="515" t="s">
        <v>198</v>
      </c>
      <c r="AR22" s="516" t="s">
        <v>202</v>
      </c>
      <c r="AS22" s="517">
        <f>VLOOKUP($U$1,$AE$18:AP$28,12,)</f>
        <v>907.5</v>
      </c>
      <c r="AT22" s="413">
        <f t="shared" si="6"/>
        <v>0</v>
      </c>
      <c r="AU22" s="518" t="s">
        <v>105</v>
      </c>
      <c r="AV22" s="470"/>
      <c r="AW22" s="470"/>
      <c r="AX22" s="470"/>
      <c r="AY22" s="155"/>
    </row>
    <row r="23" spans="1:51" s="154" customFormat="1" ht="12" customHeight="1" x14ac:dyDescent="0.2">
      <c r="A23" s="342"/>
      <c r="B23" s="71"/>
      <c r="C23" s="327"/>
      <c r="D23" s="180"/>
      <c r="E23" s="70"/>
      <c r="F23" s="322"/>
      <c r="G23" s="322"/>
      <c r="H23" s="604">
        <f>IF($H$22=$AR$43,$U$13,(IF($H$22&gt;0,0,(IF($M$15+$M$17+$M$19+$M$21&gt;0,$U$3,)))))</f>
        <v>0</v>
      </c>
      <c r="I23" s="604"/>
      <c r="J23" s="604"/>
      <c r="K23" s="322"/>
      <c r="L23" s="326"/>
      <c r="M23" s="326"/>
      <c r="N23" s="326"/>
      <c r="O23" s="322"/>
      <c r="P23" s="322"/>
      <c r="Q23" s="13"/>
      <c r="R23" s="180"/>
      <c r="S23" s="223"/>
      <c r="T23" s="474"/>
      <c r="U23" s="519"/>
      <c r="V23" s="433">
        <v>189</v>
      </c>
      <c r="W23" s="413">
        <v>21</v>
      </c>
      <c r="X23" s="444">
        <v>189</v>
      </c>
      <c r="Y23" s="445">
        <v>105</v>
      </c>
      <c r="Z23" s="432">
        <f t="shared" si="0"/>
        <v>0</v>
      </c>
      <c r="AA23" s="434">
        <f t="shared" si="1"/>
        <v>0</v>
      </c>
      <c r="AB23" s="435">
        <f t="shared" si="2"/>
        <v>0</v>
      </c>
      <c r="AC23" s="434">
        <f t="shared" si="3"/>
        <v>0</v>
      </c>
      <c r="AD23" s="432">
        <f t="shared" si="4"/>
        <v>0</v>
      </c>
      <c r="AE23" s="463">
        <v>5</v>
      </c>
      <c r="AF23" s="520">
        <v>80</v>
      </c>
      <c r="AG23" s="520">
        <v>104</v>
      </c>
      <c r="AH23" s="504">
        <v>15</v>
      </c>
      <c r="AI23" s="505">
        <v>60</v>
      </c>
      <c r="AJ23" s="505">
        <v>504</v>
      </c>
      <c r="AK23" s="505">
        <v>907</v>
      </c>
      <c r="AL23" s="506">
        <v>1800</v>
      </c>
      <c r="AM23" s="520">
        <v>195</v>
      </c>
      <c r="AN23" s="520">
        <v>382.5</v>
      </c>
      <c r="AO23" s="520">
        <v>757.5</v>
      </c>
      <c r="AP23" s="521">
        <v>1507.5</v>
      </c>
      <c r="AQ23" s="470"/>
      <c r="AR23" s="470"/>
      <c r="AS23" s="470"/>
      <c r="AT23" s="413">
        <f t="shared" si="6"/>
        <v>0</v>
      </c>
      <c r="AU23" s="518" t="s">
        <v>106</v>
      </c>
      <c r="AV23" s="470"/>
      <c r="AW23" s="470"/>
      <c r="AX23" s="470"/>
      <c r="AY23" s="155"/>
    </row>
    <row r="24" spans="1:51" s="154" customFormat="1" ht="12" customHeight="1" x14ac:dyDescent="0.2">
      <c r="A24" s="342"/>
      <c r="B24" s="71"/>
      <c r="C24" s="327"/>
      <c r="D24" s="180"/>
      <c r="E24" s="70"/>
      <c r="F24" s="322"/>
      <c r="G24" s="322"/>
      <c r="H24" s="322"/>
      <c r="I24" s="322"/>
      <c r="J24" s="322"/>
      <c r="K24" s="322"/>
      <c r="L24" s="326"/>
      <c r="M24" s="326"/>
      <c r="N24" s="326"/>
      <c r="O24" s="322"/>
      <c r="P24" s="322"/>
      <c r="Q24" s="13"/>
      <c r="R24" s="180"/>
      <c r="S24" s="223"/>
      <c r="T24" s="474"/>
      <c r="U24" s="519"/>
      <c r="V24" s="433">
        <v>198</v>
      </c>
      <c r="W24" s="413">
        <v>22</v>
      </c>
      <c r="X24" s="444">
        <v>198</v>
      </c>
      <c r="Y24" s="445">
        <v>110</v>
      </c>
      <c r="Z24" s="432">
        <f t="shared" si="0"/>
        <v>0</v>
      </c>
      <c r="AA24" s="434">
        <f t="shared" si="1"/>
        <v>0</v>
      </c>
      <c r="AB24" s="435">
        <f t="shared" si="2"/>
        <v>0</v>
      </c>
      <c r="AC24" s="434">
        <f t="shared" si="3"/>
        <v>0</v>
      </c>
      <c r="AD24" s="432">
        <f t="shared" si="4"/>
        <v>0</v>
      </c>
      <c r="AE24" s="463">
        <v>6</v>
      </c>
      <c r="AF24" s="459">
        <v>92</v>
      </c>
      <c r="AG24" s="459">
        <v>120</v>
      </c>
      <c r="AH24" s="504">
        <v>17</v>
      </c>
      <c r="AI24" s="505">
        <v>68</v>
      </c>
      <c r="AJ24" s="505">
        <v>571</v>
      </c>
      <c r="AK24" s="505">
        <v>1027</v>
      </c>
      <c r="AL24" s="506">
        <v>2000</v>
      </c>
      <c r="AM24" s="459">
        <v>232</v>
      </c>
      <c r="AN24" s="459">
        <v>457.5</v>
      </c>
      <c r="AO24" s="459">
        <v>907.5</v>
      </c>
      <c r="AP24" s="460">
        <v>1807.5</v>
      </c>
      <c r="AQ24" s="470"/>
      <c r="AR24" s="470"/>
      <c r="AS24" s="470"/>
      <c r="AT24" s="413">
        <f t="shared" si="6"/>
        <v>0</v>
      </c>
      <c r="AU24" s="518" t="s">
        <v>107</v>
      </c>
      <c r="AV24" s="470"/>
      <c r="AW24" s="470"/>
      <c r="AX24" s="470"/>
      <c r="AY24" s="155"/>
    </row>
    <row r="25" spans="1:51" s="154" customFormat="1" ht="12" customHeight="1" x14ac:dyDescent="0.2">
      <c r="A25" s="342"/>
      <c r="B25" s="150" t="s">
        <v>231</v>
      </c>
      <c r="C25" s="32" t="str">
        <f>'T1'!$M$6</f>
        <v>ESTRADOS</v>
      </c>
      <c r="D25" s="33"/>
      <c r="E25" s="72" t="str">
        <f>'T1'!$M$16</f>
        <v>(para Stand próprio  -  Fornecimento e Colocação)</v>
      </c>
      <c r="F25" s="322"/>
      <c r="G25" s="322"/>
      <c r="H25" s="322"/>
      <c r="I25" s="322"/>
      <c r="J25" s="322"/>
      <c r="K25" s="322"/>
      <c r="R25" s="180"/>
      <c r="S25" s="223"/>
      <c r="T25" s="474"/>
      <c r="U25" s="428"/>
      <c r="V25" s="433">
        <v>207</v>
      </c>
      <c r="W25" s="413">
        <v>23</v>
      </c>
      <c r="X25" s="444">
        <v>207</v>
      </c>
      <c r="Y25" s="445">
        <v>115</v>
      </c>
      <c r="Z25" s="432">
        <f t="shared" si="0"/>
        <v>0</v>
      </c>
      <c r="AA25" s="434">
        <f t="shared" si="1"/>
        <v>0</v>
      </c>
      <c r="AB25" s="435">
        <f t="shared" si="2"/>
        <v>0</v>
      </c>
      <c r="AC25" s="434">
        <f t="shared" si="3"/>
        <v>0</v>
      </c>
      <c r="AD25" s="432">
        <f t="shared" si="4"/>
        <v>0</v>
      </c>
      <c r="AE25" s="463">
        <v>7</v>
      </c>
      <c r="AF25" s="475"/>
      <c r="AG25" s="475"/>
      <c r="AH25" s="522"/>
      <c r="AI25" s="523"/>
      <c r="AJ25" s="523"/>
      <c r="AK25" s="523"/>
      <c r="AL25" s="524"/>
      <c r="AM25" s="475"/>
      <c r="AN25" s="475"/>
      <c r="AO25" s="475"/>
      <c r="AP25" s="476"/>
      <c r="AQ25" s="451"/>
      <c r="AR25" s="525" t="s">
        <v>455</v>
      </c>
      <c r="AS25" s="470"/>
      <c r="AT25" s="413">
        <f t="shared" si="6"/>
        <v>0</v>
      </c>
      <c r="AU25" s="526" t="s">
        <v>108</v>
      </c>
      <c r="AV25" s="470"/>
      <c r="AW25" s="470"/>
      <c r="AX25" s="470"/>
      <c r="AY25" s="155"/>
    </row>
    <row r="26" spans="1:51" s="154" customFormat="1" ht="12" customHeight="1" x14ac:dyDescent="0.2">
      <c r="A26" s="342"/>
      <c r="B26" s="71"/>
      <c r="C26" s="158" t="str">
        <f>'T1'!$G$31</f>
        <v>3,2 cm alt. COM Alcatifa</v>
      </c>
      <c r="D26" s="180"/>
      <c r="E26" s="158"/>
      <c r="F26" s="158"/>
      <c r="G26" s="12"/>
      <c r="H26" s="12"/>
      <c r="I26" s="12"/>
      <c r="J26" s="353"/>
      <c r="K26" s="353"/>
      <c r="L26" s="374">
        <v>406653</v>
      </c>
      <c r="M26" s="338"/>
      <c r="N26" s="161" t="str">
        <f>'T1'!$A$3</f>
        <v>m2</v>
      </c>
      <c r="O26" s="603">
        <f>IF(M26&gt;80,$U$13,16.7)</f>
        <v>16.7</v>
      </c>
      <c r="P26" s="603"/>
      <c r="Q26" s="96">
        <f>SUM(O26)*M26</f>
        <v>0</v>
      </c>
      <c r="R26" s="180"/>
      <c r="S26" s="223"/>
      <c r="T26" s="474"/>
      <c r="U26" s="470"/>
      <c r="V26" s="433">
        <v>216</v>
      </c>
      <c r="W26" s="413">
        <v>24</v>
      </c>
      <c r="X26" s="444">
        <v>216</v>
      </c>
      <c r="Y26" s="445">
        <v>120</v>
      </c>
      <c r="Z26" s="432">
        <f t="shared" si="0"/>
        <v>0</v>
      </c>
      <c r="AA26" s="434">
        <f t="shared" si="1"/>
        <v>0</v>
      </c>
      <c r="AB26" s="435">
        <f t="shared" si="2"/>
        <v>0</v>
      </c>
      <c r="AC26" s="434">
        <f t="shared" si="3"/>
        <v>0</v>
      </c>
      <c r="AD26" s="432">
        <f t="shared" si="4"/>
        <v>0</v>
      </c>
      <c r="AE26" s="463">
        <v>8</v>
      </c>
      <c r="AF26" s="475"/>
      <c r="AG26" s="475"/>
      <c r="AH26" s="522"/>
      <c r="AI26" s="523"/>
      <c r="AJ26" s="523"/>
      <c r="AK26" s="523"/>
      <c r="AL26" s="524"/>
      <c r="AM26" s="475"/>
      <c r="AN26" s="475"/>
      <c r="AO26" s="475"/>
      <c r="AP26" s="476"/>
      <c r="AQ26" s="451"/>
      <c r="AR26" s="527"/>
      <c r="AS26" s="470"/>
      <c r="AT26" s="413">
        <f t="shared" si="6"/>
        <v>0</v>
      </c>
      <c r="AU26" s="526" t="s">
        <v>109</v>
      </c>
      <c r="AV26" s="470"/>
      <c r="AW26" s="470"/>
      <c r="AX26" s="470"/>
      <c r="AY26" s="155"/>
    </row>
    <row r="27" spans="1:51" s="154" customFormat="1" ht="12" customHeight="1" x14ac:dyDescent="0.2">
      <c r="A27" s="342"/>
      <c r="B27" s="71"/>
      <c r="C27" s="210"/>
      <c r="D27" s="180"/>
      <c r="E27" s="210"/>
      <c r="F27" s="210"/>
      <c r="G27" s="12"/>
      <c r="H27" s="12"/>
      <c r="I27" s="12"/>
      <c r="J27" s="325"/>
      <c r="K27" s="325"/>
      <c r="L27" s="375"/>
      <c r="M27" s="325"/>
      <c r="N27" s="12"/>
      <c r="O27" s="184"/>
      <c r="P27" s="184"/>
      <c r="Q27" s="209"/>
      <c r="R27" s="180"/>
      <c r="S27" s="223"/>
      <c r="T27" s="474"/>
      <c r="U27" s="470"/>
      <c r="V27" s="433">
        <v>225</v>
      </c>
      <c r="W27" s="413">
        <v>25</v>
      </c>
      <c r="X27" s="444">
        <v>225</v>
      </c>
      <c r="Y27" s="445">
        <v>125</v>
      </c>
      <c r="Z27" s="432">
        <f t="shared" si="0"/>
        <v>0</v>
      </c>
      <c r="AA27" s="434">
        <f t="shared" si="1"/>
        <v>0</v>
      </c>
      <c r="AB27" s="435">
        <f t="shared" si="2"/>
        <v>0</v>
      </c>
      <c r="AC27" s="434">
        <f t="shared" si="3"/>
        <v>0</v>
      </c>
      <c r="AD27" s="432">
        <f t="shared" si="4"/>
        <v>0</v>
      </c>
      <c r="AE27" s="463">
        <v>9</v>
      </c>
      <c r="AF27" s="459">
        <v>128</v>
      </c>
      <c r="AG27" s="459">
        <v>154</v>
      </c>
      <c r="AH27" s="504">
        <v>23</v>
      </c>
      <c r="AI27" s="505">
        <v>92</v>
      </c>
      <c r="AJ27" s="505">
        <v>772</v>
      </c>
      <c r="AK27" s="505">
        <v>1389</v>
      </c>
      <c r="AL27" s="506">
        <v>2600</v>
      </c>
      <c r="AM27" s="459">
        <v>307</v>
      </c>
      <c r="AN27" s="459">
        <v>682.48</v>
      </c>
      <c r="AO27" s="459">
        <v>1357.48</v>
      </c>
      <c r="AP27" s="460">
        <v>2707.48</v>
      </c>
      <c r="AQ27" s="451"/>
      <c r="AR27" s="528">
        <f>IF($M$15+$M$17+$M$19+$M$21&gt;0,AR39,)</f>
        <v>0</v>
      </c>
      <c r="AS27" s="470"/>
      <c r="AT27" s="413">
        <f t="shared" si="6"/>
        <v>0</v>
      </c>
      <c r="AU27" s="526" t="s">
        <v>110</v>
      </c>
      <c r="AV27" s="470"/>
      <c r="AW27" s="470"/>
      <c r="AX27" s="470"/>
      <c r="AY27" s="155"/>
    </row>
    <row r="28" spans="1:51" s="219" customFormat="1" ht="12" customHeight="1" x14ac:dyDescent="0.2">
      <c r="A28" s="342"/>
      <c r="B28" s="71"/>
      <c r="C28" s="210" t="str">
        <f>'T1'!$G$36</f>
        <v>10 cm alt. COM Alcatifa</v>
      </c>
      <c r="D28" s="180"/>
      <c r="E28" s="210"/>
      <c r="F28" s="210"/>
      <c r="G28" s="12"/>
      <c r="H28" s="12"/>
      <c r="I28" s="12"/>
      <c r="J28" s="325"/>
      <c r="K28" s="325"/>
      <c r="L28" s="374">
        <v>406652</v>
      </c>
      <c r="M28" s="338"/>
      <c r="N28" s="328" t="str">
        <f>'T1'!$A$3</f>
        <v>m2</v>
      </c>
      <c r="O28" s="603">
        <f>IF(M28&gt;80,$U$13,18.8)</f>
        <v>18.8</v>
      </c>
      <c r="P28" s="603"/>
      <c r="Q28" s="96">
        <f>SUM(O28)*M28</f>
        <v>0</v>
      </c>
      <c r="R28" s="180"/>
      <c r="S28" s="223"/>
      <c r="T28" s="474"/>
      <c r="U28" s="470"/>
      <c r="V28" s="433">
        <v>234</v>
      </c>
      <c r="W28" s="413">
        <v>26</v>
      </c>
      <c r="X28" s="444">
        <v>234</v>
      </c>
      <c r="Y28" s="445">
        <v>130</v>
      </c>
      <c r="Z28" s="432">
        <f t="shared" si="0"/>
        <v>0</v>
      </c>
      <c r="AA28" s="434">
        <f t="shared" si="1"/>
        <v>0</v>
      </c>
      <c r="AB28" s="435">
        <f t="shared" si="2"/>
        <v>0</v>
      </c>
      <c r="AC28" s="434">
        <f t="shared" si="3"/>
        <v>0</v>
      </c>
      <c r="AD28" s="432">
        <f t="shared" si="4"/>
        <v>0</v>
      </c>
      <c r="AE28" s="478">
        <v>10</v>
      </c>
      <c r="AF28" s="529"/>
      <c r="AG28" s="529"/>
      <c r="AH28" s="530"/>
      <c r="AI28" s="531"/>
      <c r="AJ28" s="531"/>
      <c r="AK28" s="531"/>
      <c r="AL28" s="532"/>
      <c r="AM28" s="529"/>
      <c r="AN28" s="529"/>
      <c r="AO28" s="529"/>
      <c r="AP28" s="533"/>
      <c r="AQ28" s="534"/>
      <c r="AR28" s="528">
        <f>IF($M$15+$M$17+$M$19+$M$21&gt;0,AR40,)</f>
        <v>0</v>
      </c>
      <c r="AS28" s="535"/>
      <c r="AT28" s="413">
        <f t="shared" si="6"/>
        <v>0</v>
      </c>
      <c r="AU28" s="518" t="s">
        <v>111</v>
      </c>
      <c r="AV28" s="535"/>
      <c r="AW28" s="535"/>
      <c r="AX28" s="535"/>
      <c r="AY28" s="579"/>
    </row>
    <row r="29" spans="1:51" s="219" customFormat="1" ht="12" customHeight="1" x14ac:dyDescent="0.2">
      <c r="A29" s="342"/>
      <c r="B29" s="71"/>
      <c r="C29" s="210"/>
      <c r="D29" s="180"/>
      <c r="E29" s="612" t="str">
        <f>'T1'!$M$11</f>
        <v>Cor da Alcatifa:</v>
      </c>
      <c r="F29" s="612"/>
      <c r="G29" s="613"/>
      <c r="H29" s="605"/>
      <c r="I29" s="606"/>
      <c r="J29" s="607"/>
      <c r="K29" s="325"/>
      <c r="L29" s="375"/>
      <c r="M29" s="325"/>
      <c r="N29" s="12"/>
      <c r="O29" s="184"/>
      <c r="P29" s="184"/>
      <c r="Q29" s="209"/>
      <c r="R29" s="180"/>
      <c r="S29" s="223"/>
      <c r="T29" s="536"/>
      <c r="U29" s="470"/>
      <c r="V29" s="433">
        <v>243</v>
      </c>
      <c r="W29" s="413">
        <v>27</v>
      </c>
      <c r="X29" s="444">
        <v>243</v>
      </c>
      <c r="Y29" s="445">
        <v>135</v>
      </c>
      <c r="Z29" s="432">
        <f t="shared" si="0"/>
        <v>0</v>
      </c>
      <c r="AA29" s="434">
        <f t="shared" si="1"/>
        <v>0</v>
      </c>
      <c r="AB29" s="435">
        <f t="shared" si="2"/>
        <v>0</v>
      </c>
      <c r="AC29" s="434">
        <f t="shared" si="3"/>
        <v>0</v>
      </c>
      <c r="AD29" s="432">
        <f t="shared" si="4"/>
        <v>0</v>
      </c>
      <c r="AE29" s="537"/>
      <c r="AF29" s="535"/>
      <c r="AG29" s="535"/>
      <c r="AH29" s="535"/>
      <c r="AI29" s="451"/>
      <c r="AJ29" s="451"/>
      <c r="AK29" s="451"/>
      <c r="AL29" s="535"/>
      <c r="AM29" s="535"/>
      <c r="AN29" s="535"/>
      <c r="AO29" s="535"/>
      <c r="AP29" s="451"/>
      <c r="AQ29" s="451"/>
      <c r="AR29" s="528">
        <f>IF($M$15+$M$17+$M$19+$M$21&gt;0,AR41,)</f>
        <v>0</v>
      </c>
      <c r="AS29" s="535"/>
      <c r="AT29" s="413">
        <f t="shared" si="6"/>
        <v>0</v>
      </c>
      <c r="AU29" s="518" t="s">
        <v>112</v>
      </c>
      <c r="AV29" s="535"/>
      <c r="AW29" s="535"/>
      <c r="AX29" s="535"/>
      <c r="AY29" s="579"/>
    </row>
    <row r="30" spans="1:51" s="220" customFormat="1" ht="12" customHeight="1" x14ac:dyDescent="0.2">
      <c r="A30" s="342"/>
      <c r="B30" s="71"/>
      <c r="C30" s="158"/>
      <c r="D30" s="180"/>
      <c r="E30" s="158"/>
      <c r="F30" s="10"/>
      <c r="G30" s="10"/>
      <c r="H30" s="604">
        <f>IF($H$29=$AR$43,$U$13,(IF($H$29&gt;0,0,(IF($M$26+$M$28&gt;0,$U$3,)))))</f>
        <v>0</v>
      </c>
      <c r="I30" s="604"/>
      <c r="J30" s="604"/>
      <c r="K30" s="10"/>
      <c r="L30" s="275"/>
      <c r="M30" s="354"/>
      <c r="N30" s="354"/>
      <c r="O30" s="354"/>
      <c r="P30" s="354"/>
      <c r="Q30" s="180"/>
      <c r="R30" s="180"/>
      <c r="S30" s="223"/>
      <c r="T30" s="536"/>
      <c r="U30" s="519"/>
      <c r="V30" s="433">
        <v>252</v>
      </c>
      <c r="W30" s="413">
        <v>28</v>
      </c>
      <c r="X30" s="444">
        <v>252</v>
      </c>
      <c r="Y30" s="445">
        <v>140</v>
      </c>
      <c r="Z30" s="432">
        <f t="shared" si="0"/>
        <v>0</v>
      </c>
      <c r="AA30" s="434">
        <f t="shared" si="1"/>
        <v>0</v>
      </c>
      <c r="AB30" s="435">
        <f t="shared" si="2"/>
        <v>0</v>
      </c>
      <c r="AC30" s="434">
        <f t="shared" si="3"/>
        <v>0</v>
      </c>
      <c r="AD30" s="432">
        <f t="shared" si="4"/>
        <v>0</v>
      </c>
      <c r="AE30" s="449"/>
      <c r="AF30" s="449"/>
      <c r="AG30" s="449"/>
      <c r="AH30" s="449"/>
      <c r="AI30" s="614" t="s">
        <v>55</v>
      </c>
      <c r="AJ30" s="615"/>
      <c r="AK30" s="538"/>
      <c r="AL30" s="539"/>
      <c r="AM30" s="535"/>
      <c r="AN30" s="535"/>
      <c r="AO30" s="535"/>
      <c r="AP30" s="451"/>
      <c r="AQ30" s="540"/>
      <c r="AR30" s="528">
        <f>IF($M$15+$M$17+$M$19+$M$21&gt;0,AR42,)</f>
        <v>0</v>
      </c>
      <c r="AS30" s="540"/>
      <c r="AT30" s="413">
        <f t="shared" si="6"/>
        <v>0</v>
      </c>
      <c r="AU30" s="518" t="s">
        <v>113</v>
      </c>
      <c r="AV30" s="540"/>
      <c r="AW30" s="540"/>
      <c r="AX30" s="540"/>
      <c r="AY30" s="108"/>
    </row>
    <row r="31" spans="1:51" s="220" customFormat="1" ht="12" customHeight="1" x14ac:dyDescent="0.2">
      <c r="A31" s="342"/>
      <c r="B31" s="71"/>
      <c r="C31" s="210" t="str">
        <f>'T1'!$G$41</f>
        <v>3,2 cm alt. SEM Alcatifa</v>
      </c>
      <c r="D31" s="180"/>
      <c r="E31" s="210"/>
      <c r="F31" s="10"/>
      <c r="G31" s="10"/>
      <c r="H31" s="10"/>
      <c r="I31" s="10"/>
      <c r="J31" s="186"/>
      <c r="K31" s="10"/>
      <c r="L31" s="363" t="s">
        <v>479</v>
      </c>
      <c r="M31" s="338"/>
      <c r="N31" s="328" t="str">
        <f>'T1'!$A$3</f>
        <v>m2</v>
      </c>
      <c r="O31" s="603">
        <f>IF(M31&gt;80,$U$13,13.3)</f>
        <v>13.3</v>
      </c>
      <c r="P31" s="603"/>
      <c r="Q31" s="96">
        <f>SUM(O31)*M31</f>
        <v>0</v>
      </c>
      <c r="R31" s="180"/>
      <c r="S31" s="223"/>
      <c r="T31" s="536"/>
      <c r="U31" s="519"/>
      <c r="V31" s="433">
        <v>261</v>
      </c>
      <c r="W31" s="413">
        <v>29</v>
      </c>
      <c r="X31" s="444">
        <v>261</v>
      </c>
      <c r="Y31" s="445">
        <v>145</v>
      </c>
      <c r="Z31" s="432">
        <f t="shared" si="0"/>
        <v>0</v>
      </c>
      <c r="AA31" s="434">
        <f t="shared" si="1"/>
        <v>0</v>
      </c>
      <c r="AB31" s="435">
        <f t="shared" si="2"/>
        <v>0</v>
      </c>
      <c r="AC31" s="434">
        <f t="shared" si="3"/>
        <v>0</v>
      </c>
      <c r="AD31" s="432">
        <f t="shared" si="4"/>
        <v>0</v>
      </c>
      <c r="AE31" s="449"/>
      <c r="AF31" s="449"/>
      <c r="AG31" s="449"/>
      <c r="AH31" s="449"/>
      <c r="AI31" s="455"/>
      <c r="AJ31" s="541">
        <f>VLOOKUP($J$99,AI32:AJ38,2,)</f>
        <v>0</v>
      </c>
      <c r="AK31" s="542">
        <f>VLOOKUP($J$99,AI32:AK38,3,)</f>
        <v>0</v>
      </c>
      <c r="AL31" s="435">
        <f t="shared" ref="AL31:AL62" si="8">IF($J$99&gt;0,W3,)</f>
        <v>0</v>
      </c>
      <c r="AM31" s="535"/>
      <c r="AN31" s="535"/>
      <c r="AO31" s="535"/>
      <c r="AP31" s="451"/>
      <c r="AQ31" s="540"/>
      <c r="AR31" s="543">
        <f>IF($M$15+$M$17+$M$19+$M$21&gt;0,AR43,)</f>
        <v>0</v>
      </c>
      <c r="AS31" s="540"/>
      <c r="AT31" s="413">
        <f t="shared" si="6"/>
        <v>0</v>
      </c>
      <c r="AU31" s="544" t="s">
        <v>114</v>
      </c>
      <c r="AV31" s="540"/>
      <c r="AW31" s="540"/>
      <c r="AX31" s="540"/>
      <c r="AY31" s="108"/>
    </row>
    <row r="32" spans="1:51" s="219" customFormat="1" ht="12" customHeight="1" x14ac:dyDescent="0.2">
      <c r="A32" s="342"/>
      <c r="B32" s="71"/>
      <c r="C32" s="210"/>
      <c r="D32" s="180"/>
      <c r="E32" s="210"/>
      <c r="F32" s="10"/>
      <c r="G32" s="10"/>
      <c r="H32" s="10"/>
      <c r="I32" s="10"/>
      <c r="J32" s="186"/>
      <c r="K32" s="10"/>
      <c r="L32" s="371"/>
      <c r="M32" s="352"/>
      <c r="N32" s="352"/>
      <c r="O32" s="352"/>
      <c r="P32" s="352"/>
      <c r="Q32" s="180"/>
      <c r="R32" s="180"/>
      <c r="S32" s="223"/>
      <c r="T32" s="536"/>
      <c r="U32" s="519"/>
      <c r="V32" s="433">
        <v>270</v>
      </c>
      <c r="W32" s="413">
        <v>30</v>
      </c>
      <c r="X32" s="444">
        <v>270</v>
      </c>
      <c r="Y32" s="445">
        <v>150</v>
      </c>
      <c r="Z32" s="432">
        <f t="shared" si="0"/>
        <v>0</v>
      </c>
      <c r="AA32" s="434">
        <f t="shared" si="1"/>
        <v>0</v>
      </c>
      <c r="AB32" s="435">
        <f t="shared" si="2"/>
        <v>0</v>
      </c>
      <c r="AC32" s="434">
        <f t="shared" si="3"/>
        <v>0</v>
      </c>
      <c r="AD32" s="432">
        <f t="shared" si="4"/>
        <v>0</v>
      </c>
      <c r="AE32" s="449"/>
      <c r="AF32" s="449"/>
      <c r="AG32" s="449"/>
      <c r="AH32" s="449"/>
      <c r="AI32" s="455">
        <v>0</v>
      </c>
      <c r="AJ32" s="545"/>
      <c r="AK32" s="546"/>
      <c r="AL32" s="435">
        <f t="shared" si="8"/>
        <v>0</v>
      </c>
      <c r="AM32" s="535"/>
      <c r="AN32" s="535"/>
      <c r="AO32" s="535"/>
      <c r="AP32" s="451"/>
      <c r="AQ32" s="535"/>
      <c r="AR32" s="547" t="s">
        <v>229</v>
      </c>
      <c r="AS32" s="535"/>
      <c r="AT32" s="413">
        <f t="shared" si="6"/>
        <v>0</v>
      </c>
      <c r="AU32" s="544" t="s">
        <v>115</v>
      </c>
      <c r="AV32" s="535"/>
      <c r="AW32" s="535"/>
      <c r="AX32" s="535"/>
      <c r="AY32" s="579"/>
    </row>
    <row r="33" spans="1:51" s="219" customFormat="1" ht="12" customHeight="1" x14ac:dyDescent="0.2">
      <c r="A33" s="342"/>
      <c r="B33" s="71"/>
      <c r="C33" s="210" t="str">
        <f>'T1'!$G$46</f>
        <v>10 cm alt. SEM Alcatifa</v>
      </c>
      <c r="D33" s="180"/>
      <c r="E33" s="210"/>
      <c r="F33" s="10"/>
      <c r="G33" s="10"/>
      <c r="H33" s="10"/>
      <c r="I33" s="10"/>
      <c r="J33" s="186"/>
      <c r="K33" s="10"/>
      <c r="L33" s="363" t="s">
        <v>480</v>
      </c>
      <c r="M33" s="338"/>
      <c r="N33" s="328" t="str">
        <f>'T1'!$A$3</f>
        <v>m2</v>
      </c>
      <c r="O33" s="603">
        <f>IF(M33&gt;80,$U$13,15.4)</f>
        <v>15.4</v>
      </c>
      <c r="P33" s="603"/>
      <c r="Q33" s="96">
        <f>SUM(O33)*M33</f>
        <v>0</v>
      </c>
      <c r="R33" s="180"/>
      <c r="S33" s="223"/>
      <c r="T33" s="536"/>
      <c r="U33" s="519"/>
      <c r="V33" s="433">
        <v>279</v>
      </c>
      <c r="W33" s="413">
        <v>31</v>
      </c>
      <c r="X33" s="444">
        <v>279</v>
      </c>
      <c r="Y33" s="445">
        <v>155</v>
      </c>
      <c r="Z33" s="432">
        <f t="shared" si="0"/>
        <v>0</v>
      </c>
      <c r="AA33" s="434">
        <f t="shared" si="1"/>
        <v>0</v>
      </c>
      <c r="AB33" s="435">
        <f t="shared" si="2"/>
        <v>0</v>
      </c>
      <c r="AC33" s="434">
        <f t="shared" si="3"/>
        <v>0</v>
      </c>
      <c r="AD33" s="432">
        <f t="shared" si="4"/>
        <v>0</v>
      </c>
      <c r="AE33" s="449"/>
      <c r="AF33" s="449"/>
      <c r="AG33" s="449"/>
      <c r="AH33" s="449"/>
      <c r="AI33" s="434"/>
      <c r="AJ33" s="451"/>
      <c r="AK33" s="501"/>
      <c r="AL33" s="435">
        <f t="shared" si="8"/>
        <v>0</v>
      </c>
      <c r="AM33" s="535"/>
      <c r="AN33" s="535"/>
      <c r="AO33" s="535"/>
      <c r="AP33" s="451"/>
      <c r="AQ33" s="535"/>
      <c r="AR33" s="548"/>
      <c r="AS33" s="535"/>
      <c r="AT33" s="413">
        <f t="shared" si="6"/>
        <v>0</v>
      </c>
      <c r="AU33" s="549" t="s">
        <v>116</v>
      </c>
      <c r="AV33" s="451"/>
      <c r="AW33" s="535"/>
      <c r="AX33" s="535"/>
      <c r="AY33" s="579"/>
    </row>
    <row r="34" spans="1:51" s="219" customFormat="1" ht="12" customHeight="1" x14ac:dyDescent="0.2">
      <c r="A34" s="342"/>
      <c r="B34" s="71"/>
      <c r="C34" s="210"/>
      <c r="D34" s="180"/>
      <c r="E34" s="210"/>
      <c r="F34" s="10"/>
      <c r="G34" s="10"/>
      <c r="H34" s="10"/>
      <c r="I34" s="10"/>
      <c r="J34" s="186"/>
      <c r="K34" s="10"/>
      <c r="L34" s="278"/>
      <c r="M34" s="278"/>
      <c r="N34" s="278"/>
      <c r="O34" s="321"/>
      <c r="P34" s="321"/>
      <c r="Q34" s="96"/>
      <c r="R34" s="180"/>
      <c r="S34" s="223"/>
      <c r="T34" s="536"/>
      <c r="U34" s="519"/>
      <c r="V34" s="433">
        <v>288</v>
      </c>
      <c r="W34" s="413">
        <v>32</v>
      </c>
      <c r="X34" s="444">
        <v>288</v>
      </c>
      <c r="Y34" s="445">
        <v>160</v>
      </c>
      <c r="Z34" s="432">
        <f t="shared" si="0"/>
        <v>0</v>
      </c>
      <c r="AA34" s="434">
        <f t="shared" si="1"/>
        <v>0</v>
      </c>
      <c r="AB34" s="435">
        <f t="shared" si="2"/>
        <v>0</v>
      </c>
      <c r="AC34" s="434">
        <f t="shared" si="3"/>
        <v>0</v>
      </c>
      <c r="AD34" s="432">
        <f t="shared" si="4"/>
        <v>0</v>
      </c>
      <c r="AE34" s="449"/>
      <c r="AF34" s="449"/>
      <c r="AG34" s="449"/>
      <c r="AH34" s="535"/>
      <c r="AI34" s="550" t="s">
        <v>473</v>
      </c>
      <c r="AJ34" s="449" t="s">
        <v>56</v>
      </c>
      <c r="AK34" s="501">
        <v>174.68</v>
      </c>
      <c r="AL34" s="435">
        <f t="shared" si="8"/>
        <v>0</v>
      </c>
      <c r="AM34" s="535"/>
      <c r="AN34" s="535"/>
      <c r="AO34" s="535"/>
      <c r="AP34" s="451"/>
      <c r="AQ34" s="535"/>
      <c r="AR34" s="551">
        <f>IF($M$26+$M$28&gt;0,AR39,)</f>
        <v>0</v>
      </c>
      <c r="AS34" s="535"/>
      <c r="AT34" s="413">
        <f t="shared" si="6"/>
        <v>0</v>
      </c>
      <c r="AU34" s="451"/>
      <c r="AV34" s="451"/>
      <c r="AW34" s="535"/>
      <c r="AX34" s="535"/>
      <c r="AY34" s="579"/>
    </row>
    <row r="35" spans="1:51" s="154" customFormat="1" ht="12" customHeight="1" x14ac:dyDescent="0.2">
      <c r="A35" s="342"/>
      <c r="B35" s="71"/>
      <c r="C35" s="210"/>
      <c r="D35" s="180"/>
      <c r="E35" s="210"/>
      <c r="F35" s="10"/>
      <c r="G35" s="10"/>
      <c r="H35" s="10"/>
      <c r="I35" s="10"/>
      <c r="J35" s="186"/>
      <c r="K35" s="10"/>
      <c r="L35" s="278"/>
      <c r="M35" s="278"/>
      <c r="N35" s="278"/>
      <c r="O35" s="389"/>
      <c r="P35" s="389"/>
      <c r="Q35" s="96"/>
      <c r="R35" s="180"/>
      <c r="S35" s="223"/>
      <c r="T35" s="457"/>
      <c r="U35" s="519"/>
      <c r="V35" s="433">
        <v>297</v>
      </c>
      <c r="W35" s="413">
        <v>33</v>
      </c>
      <c r="X35" s="444">
        <v>297</v>
      </c>
      <c r="Y35" s="445">
        <v>165</v>
      </c>
      <c r="Z35" s="432">
        <f t="shared" ref="Z35:Z66" si="9">IF($J$91&gt;0,W42,)</f>
        <v>0</v>
      </c>
      <c r="AA35" s="434">
        <f t="shared" ref="AA35:AA52" si="10">IF($G$84&gt;0,W35,)</f>
        <v>0</v>
      </c>
      <c r="AB35" s="435">
        <f t="shared" ref="AB35:AB66" si="11">IF($K$84&gt;0,W38,)</f>
        <v>0</v>
      </c>
      <c r="AC35" s="434">
        <f t="shared" ref="AC35:AC52" si="12">IF($G$86&gt;0,W35,)</f>
        <v>0</v>
      </c>
      <c r="AD35" s="432">
        <f t="shared" ref="AD35:AD66" si="13">IF($K$86&gt;0,W38,)</f>
        <v>0</v>
      </c>
      <c r="AE35" s="449"/>
      <c r="AF35" s="449"/>
      <c r="AG35" s="449"/>
      <c r="AH35" s="470"/>
      <c r="AI35" s="550" t="s">
        <v>474</v>
      </c>
      <c r="AJ35" s="449" t="s">
        <v>57</v>
      </c>
      <c r="AK35" s="501">
        <v>278.08</v>
      </c>
      <c r="AL35" s="435">
        <f t="shared" si="8"/>
        <v>0</v>
      </c>
      <c r="AM35" s="535"/>
      <c r="AN35" s="535"/>
      <c r="AO35" s="535"/>
      <c r="AP35" s="451"/>
      <c r="AQ35" s="470"/>
      <c r="AR35" s="551">
        <f>IF($M$26+$M$28&gt;0,AR40,)</f>
        <v>0</v>
      </c>
      <c r="AS35" s="470"/>
      <c r="AT35" s="413">
        <f t="shared" si="6"/>
        <v>0</v>
      </c>
      <c r="AU35" s="552"/>
      <c r="AV35" s="451"/>
      <c r="AW35" s="470"/>
      <c r="AX35" s="470"/>
      <c r="AY35" s="155"/>
    </row>
    <row r="36" spans="1:51" s="154" customFormat="1" ht="12" customHeight="1" x14ac:dyDescent="0.2">
      <c r="A36" s="316"/>
      <c r="B36" s="150" t="s">
        <v>231</v>
      </c>
      <c r="C36" s="32" t="str">
        <f>'T1'!$K$1</f>
        <v>AR COMPRIMIDO</v>
      </c>
      <c r="D36" s="17"/>
      <c r="E36" s="17"/>
      <c r="F36" s="18" t="str">
        <f>'T1'!$K$11</f>
        <v>Ligação e Fornecimento-6 BAR e MÍN. 500 l/s</v>
      </c>
      <c r="G36" s="18"/>
      <c r="H36" s="18"/>
      <c r="I36" s="18"/>
      <c r="J36" s="17"/>
      <c r="K36" s="17"/>
      <c r="L36" s="363" t="s">
        <v>52</v>
      </c>
      <c r="M36" s="338"/>
      <c r="N36" s="161" t="str">
        <f>'T1'!$A$8</f>
        <v>unid.</v>
      </c>
      <c r="O36" s="17"/>
      <c r="P36" s="42">
        <v>293.7</v>
      </c>
      <c r="Q36" s="11">
        <f>SUM(P36*M36)</f>
        <v>0</v>
      </c>
      <c r="R36" s="17"/>
      <c r="S36" s="94"/>
      <c r="T36" s="457"/>
      <c r="U36" s="519"/>
      <c r="V36" s="433">
        <v>306</v>
      </c>
      <c r="W36" s="413">
        <v>34</v>
      </c>
      <c r="X36" s="444">
        <v>306</v>
      </c>
      <c r="Y36" s="445">
        <v>170</v>
      </c>
      <c r="Z36" s="432">
        <f t="shared" si="9"/>
        <v>0</v>
      </c>
      <c r="AA36" s="434">
        <f t="shared" si="10"/>
        <v>0</v>
      </c>
      <c r="AB36" s="435">
        <f t="shared" si="11"/>
        <v>0</v>
      </c>
      <c r="AC36" s="434">
        <f t="shared" si="12"/>
        <v>0</v>
      </c>
      <c r="AD36" s="432">
        <f t="shared" si="13"/>
        <v>0</v>
      </c>
      <c r="AE36" s="449"/>
      <c r="AF36" s="449"/>
      <c r="AG36" s="449"/>
      <c r="AH36" s="470"/>
      <c r="AI36" s="550" t="s">
        <v>475</v>
      </c>
      <c r="AJ36" s="449" t="s">
        <v>58</v>
      </c>
      <c r="AK36" s="501">
        <v>397.21</v>
      </c>
      <c r="AL36" s="435">
        <f t="shared" si="8"/>
        <v>0</v>
      </c>
      <c r="AM36" s="535"/>
      <c r="AN36" s="535"/>
      <c r="AO36" s="535"/>
      <c r="AP36" s="451"/>
      <c r="AQ36" s="470"/>
      <c r="AR36" s="551">
        <f>IF($M$26+$M$28&gt;0,AR41,)</f>
        <v>0</v>
      </c>
      <c r="AS36" s="470"/>
      <c r="AT36" s="413">
        <f t="shared" si="6"/>
        <v>0</v>
      </c>
      <c r="AU36" s="552"/>
      <c r="AV36" s="451"/>
      <c r="AW36" s="470"/>
      <c r="AX36" s="470"/>
      <c r="AY36" s="155"/>
    </row>
    <row r="37" spans="1:51" s="154" customFormat="1" ht="12" customHeight="1" x14ac:dyDescent="0.2">
      <c r="A37" s="315"/>
      <c r="B37" s="71"/>
      <c r="C37" s="18"/>
      <c r="D37" s="17"/>
      <c r="E37" s="17"/>
      <c r="F37" s="18"/>
      <c r="G37" s="18"/>
      <c r="H37" s="18"/>
      <c r="I37" s="18"/>
      <c r="J37" s="17"/>
      <c r="K37" s="17"/>
      <c r="L37" s="290"/>
      <c r="M37" s="17"/>
      <c r="N37" s="17"/>
      <c r="O37" s="17"/>
      <c r="P37" s="42"/>
      <c r="Q37" s="11"/>
      <c r="R37" s="17"/>
      <c r="S37" s="94"/>
      <c r="T37" s="519"/>
      <c r="U37" s="519"/>
      <c r="V37" s="433">
        <v>315</v>
      </c>
      <c r="W37" s="413">
        <v>35</v>
      </c>
      <c r="X37" s="444">
        <v>315</v>
      </c>
      <c r="Y37" s="445">
        <v>175</v>
      </c>
      <c r="Z37" s="432">
        <f t="shared" si="9"/>
        <v>0</v>
      </c>
      <c r="AA37" s="434">
        <f t="shared" si="10"/>
        <v>0</v>
      </c>
      <c r="AB37" s="435">
        <f t="shared" si="11"/>
        <v>0</v>
      </c>
      <c r="AC37" s="434">
        <f t="shared" si="12"/>
        <v>0</v>
      </c>
      <c r="AD37" s="432">
        <f t="shared" si="13"/>
        <v>0</v>
      </c>
      <c r="AE37" s="449"/>
      <c r="AF37" s="449"/>
      <c r="AG37" s="449"/>
      <c r="AH37" s="470"/>
      <c r="AI37" s="550" t="s">
        <v>476</v>
      </c>
      <c r="AJ37" s="449" t="s">
        <v>59</v>
      </c>
      <c r="AK37" s="501">
        <v>476.74</v>
      </c>
      <c r="AL37" s="435">
        <f t="shared" si="8"/>
        <v>0</v>
      </c>
      <c r="AM37" s="535"/>
      <c r="AN37" s="535"/>
      <c r="AO37" s="535"/>
      <c r="AP37" s="451"/>
      <c r="AQ37" s="470"/>
      <c r="AR37" s="551">
        <f>IF($M$26+$M$28&gt;0,AR42,)</f>
        <v>0</v>
      </c>
      <c r="AS37" s="470"/>
      <c r="AT37" s="413">
        <f t="shared" si="6"/>
        <v>0</v>
      </c>
      <c r="AU37" s="451"/>
      <c r="AV37" s="451"/>
      <c r="AW37" s="470"/>
      <c r="AX37" s="470"/>
      <c r="AY37" s="155"/>
    </row>
    <row r="38" spans="1:51" s="154" customFormat="1" ht="12" customHeight="1" x14ac:dyDescent="0.2">
      <c r="A38" s="315"/>
      <c r="B38" s="71"/>
      <c r="C38" s="18"/>
      <c r="D38" s="17"/>
      <c r="E38" s="17"/>
      <c r="F38" s="18"/>
      <c r="G38" s="18"/>
      <c r="H38" s="18"/>
      <c r="I38" s="18"/>
      <c r="J38" s="17"/>
      <c r="K38" s="17"/>
      <c r="L38" s="290"/>
      <c r="M38" s="17"/>
      <c r="N38" s="17"/>
      <c r="O38" s="17"/>
      <c r="P38" s="42"/>
      <c r="Q38" s="11"/>
      <c r="R38" s="17"/>
      <c r="S38" s="94"/>
      <c r="T38" s="457"/>
      <c r="U38" s="519"/>
      <c r="V38" s="433">
        <v>324</v>
      </c>
      <c r="W38" s="413">
        <v>36</v>
      </c>
      <c r="X38" s="444">
        <v>324</v>
      </c>
      <c r="Y38" s="445">
        <v>180</v>
      </c>
      <c r="Z38" s="432">
        <f t="shared" si="9"/>
        <v>0</v>
      </c>
      <c r="AA38" s="434">
        <f t="shared" si="10"/>
        <v>0</v>
      </c>
      <c r="AB38" s="435">
        <f t="shared" si="11"/>
        <v>0</v>
      </c>
      <c r="AC38" s="434">
        <f t="shared" si="12"/>
        <v>0</v>
      </c>
      <c r="AD38" s="432">
        <f t="shared" si="13"/>
        <v>0</v>
      </c>
      <c r="AE38" s="449"/>
      <c r="AF38" s="449"/>
      <c r="AG38" s="449"/>
      <c r="AH38" s="470"/>
      <c r="AI38" s="553" t="s">
        <v>477</v>
      </c>
      <c r="AJ38" s="516" t="s">
        <v>60</v>
      </c>
      <c r="AK38" s="554">
        <v>675.18</v>
      </c>
      <c r="AL38" s="555">
        <f t="shared" si="8"/>
        <v>0</v>
      </c>
      <c r="AM38" s="535"/>
      <c r="AN38" s="535"/>
      <c r="AO38" s="535"/>
      <c r="AP38" s="451"/>
      <c r="AQ38" s="470"/>
      <c r="AR38" s="551">
        <f>IF($M$26+$M$28&gt;0,AR43,)</f>
        <v>0</v>
      </c>
      <c r="AS38" s="470"/>
      <c r="AT38" s="413">
        <f t="shared" si="6"/>
        <v>0</v>
      </c>
      <c r="AU38" s="451"/>
      <c r="AV38" s="451"/>
      <c r="AW38" s="470"/>
      <c r="AX38" s="470"/>
      <c r="AY38" s="155"/>
    </row>
    <row r="39" spans="1:51" s="154" customFormat="1" ht="12" customHeight="1" x14ac:dyDescent="0.2">
      <c r="A39" s="316"/>
      <c r="B39" s="150" t="s">
        <v>231</v>
      </c>
      <c r="C39" s="212" t="str">
        <f>'T1'!$K$6</f>
        <v>PONTO DE ÁGUA FRIA E ESGOTO</v>
      </c>
      <c r="D39" s="17"/>
      <c r="E39" s="17"/>
      <c r="F39" s="18"/>
      <c r="G39" s="10"/>
      <c r="H39" s="276" t="str">
        <f>'T1'!$A$33</f>
        <v>Ler+</v>
      </c>
      <c r="I39" s="10"/>
      <c r="J39" s="186"/>
      <c r="K39" s="17"/>
      <c r="L39" s="363" t="s">
        <v>51</v>
      </c>
      <c r="M39" s="338"/>
      <c r="N39" s="161" t="str">
        <f>'T1'!$A$8</f>
        <v>unid.</v>
      </c>
      <c r="O39" s="17"/>
      <c r="P39" s="42">
        <v>125.19</v>
      </c>
      <c r="Q39" s="11">
        <f>SUM(P39*M39)</f>
        <v>0</v>
      </c>
      <c r="R39" s="17"/>
      <c r="S39" s="94"/>
      <c r="T39" s="457"/>
      <c r="U39" s="519"/>
      <c r="V39" s="433">
        <v>333</v>
      </c>
      <c r="W39" s="413">
        <v>37</v>
      </c>
      <c r="X39" s="444">
        <v>333</v>
      </c>
      <c r="Y39" s="445">
        <v>185</v>
      </c>
      <c r="Z39" s="432">
        <f t="shared" si="9"/>
        <v>0</v>
      </c>
      <c r="AA39" s="434">
        <f t="shared" si="10"/>
        <v>0</v>
      </c>
      <c r="AB39" s="435">
        <f t="shared" si="11"/>
        <v>0</v>
      </c>
      <c r="AC39" s="434">
        <f t="shared" si="12"/>
        <v>0</v>
      </c>
      <c r="AD39" s="432">
        <f t="shared" si="13"/>
        <v>0</v>
      </c>
      <c r="AE39" s="449"/>
      <c r="AF39" s="449"/>
      <c r="AG39" s="449"/>
      <c r="AH39" s="449"/>
      <c r="AI39" s="470"/>
      <c r="AJ39" s="470"/>
      <c r="AK39" s="470"/>
      <c r="AL39" s="556">
        <f t="shared" si="8"/>
        <v>0</v>
      </c>
      <c r="AM39" s="535"/>
      <c r="AN39" s="535"/>
      <c r="AO39" s="535"/>
      <c r="AP39" s="451"/>
      <c r="AQ39" s="451"/>
      <c r="AR39" s="557" t="str">
        <f>IF($L$1="Português",AR44,(IF($L$1="English",AR49,(IF($L$1="Español",AR54,(IF($L$1="Français",AR59)))))))</f>
        <v>VERMELHO</v>
      </c>
      <c r="AS39" s="470"/>
      <c r="AT39" s="413">
        <f t="shared" si="6"/>
        <v>0</v>
      </c>
      <c r="AU39" s="451"/>
      <c r="AV39" s="451"/>
      <c r="AW39" s="470"/>
      <c r="AX39" s="470"/>
      <c r="AY39" s="155"/>
    </row>
    <row r="40" spans="1:51" s="154" customFormat="1" ht="12" customHeight="1" x14ac:dyDescent="0.2">
      <c r="A40" s="316"/>
      <c r="B40" s="71"/>
      <c r="C40" s="18"/>
      <c r="D40" s="17"/>
      <c r="E40" s="17"/>
      <c r="F40" s="18"/>
      <c r="G40" s="18"/>
      <c r="H40" s="18"/>
      <c r="I40" s="18"/>
      <c r="J40" s="17"/>
      <c r="K40" s="17"/>
      <c r="L40" s="290"/>
      <c r="M40" s="17"/>
      <c r="N40" s="17"/>
      <c r="O40" s="17"/>
      <c r="P40" s="51"/>
      <c r="Q40" s="11"/>
      <c r="R40" s="17"/>
      <c r="S40" s="94"/>
      <c r="T40" s="457"/>
      <c r="U40" s="519"/>
      <c r="V40" s="433">
        <v>342</v>
      </c>
      <c r="W40" s="413">
        <v>38</v>
      </c>
      <c r="X40" s="444">
        <v>342</v>
      </c>
      <c r="Y40" s="445">
        <v>190</v>
      </c>
      <c r="Z40" s="432">
        <f t="shared" si="9"/>
        <v>0</v>
      </c>
      <c r="AA40" s="434">
        <f t="shared" si="10"/>
        <v>0</v>
      </c>
      <c r="AB40" s="435">
        <f t="shared" si="11"/>
        <v>0</v>
      </c>
      <c r="AC40" s="434">
        <f t="shared" si="12"/>
        <v>0</v>
      </c>
      <c r="AD40" s="432">
        <f t="shared" si="13"/>
        <v>0</v>
      </c>
      <c r="AE40" s="449"/>
      <c r="AF40" s="449"/>
      <c r="AG40" s="449"/>
      <c r="AH40" s="449"/>
      <c r="AI40" s="470"/>
      <c r="AJ40" s="470"/>
      <c r="AK40" s="470"/>
      <c r="AL40" s="556">
        <f t="shared" si="8"/>
        <v>0</v>
      </c>
      <c r="AM40" s="470"/>
      <c r="AN40" s="470"/>
      <c r="AO40" s="470"/>
      <c r="AP40" s="451"/>
      <c r="AQ40" s="470"/>
      <c r="AR40" s="557" t="str">
        <f>IF($L$1="Português",AR45,(IF($L$1="English",AR50,(IF($L$1="Español",AR55,(IF($L$1="Français",AR60)))))))</f>
        <v>VERDE</v>
      </c>
      <c r="AS40" s="470"/>
      <c r="AT40" s="413">
        <f t="shared" si="6"/>
        <v>0</v>
      </c>
      <c r="AU40" s="451"/>
      <c r="AV40" s="451"/>
      <c r="AW40" s="470"/>
      <c r="AX40" s="470"/>
      <c r="AY40" s="155"/>
    </row>
    <row r="41" spans="1:51" s="154" customFormat="1" ht="12" customHeight="1" x14ac:dyDescent="0.2">
      <c r="A41" s="316"/>
      <c r="B41" s="71"/>
      <c r="C41" s="18" t="str">
        <f>'T2'!$A$8</f>
        <v>Água Quente  (serviço adicional ao ponto de água fria)</v>
      </c>
      <c r="D41" s="17"/>
      <c r="E41" s="17"/>
      <c r="F41" s="18"/>
      <c r="G41" s="18"/>
      <c r="H41" s="18"/>
      <c r="I41" s="18"/>
      <c r="J41" s="17"/>
      <c r="K41" s="17"/>
      <c r="L41" s="365" t="s">
        <v>47</v>
      </c>
      <c r="M41" s="338"/>
      <c r="N41" s="161" t="str">
        <f>'T1'!$A$8</f>
        <v>unid.</v>
      </c>
      <c r="O41" s="17"/>
      <c r="P41" s="42">
        <v>85.69</v>
      </c>
      <c r="Q41" s="11">
        <f>SUM(P41*M41)</f>
        <v>0</v>
      </c>
      <c r="R41" s="17"/>
      <c r="S41" s="94"/>
      <c r="T41" s="457"/>
      <c r="U41" s="519"/>
      <c r="V41" s="433">
        <v>351</v>
      </c>
      <c r="W41" s="413">
        <v>39</v>
      </c>
      <c r="X41" s="444">
        <v>351</v>
      </c>
      <c r="Y41" s="445">
        <v>195</v>
      </c>
      <c r="Z41" s="432">
        <f t="shared" si="9"/>
        <v>0</v>
      </c>
      <c r="AA41" s="434">
        <f t="shared" si="10"/>
        <v>0</v>
      </c>
      <c r="AB41" s="435">
        <f t="shared" si="11"/>
        <v>0</v>
      </c>
      <c r="AC41" s="434">
        <f t="shared" si="12"/>
        <v>0</v>
      </c>
      <c r="AD41" s="432">
        <f t="shared" si="13"/>
        <v>0</v>
      </c>
      <c r="AE41" s="449"/>
      <c r="AF41" s="449"/>
      <c r="AG41" s="449"/>
      <c r="AH41" s="449"/>
      <c r="AI41" s="470"/>
      <c r="AJ41" s="470"/>
      <c r="AK41" s="470"/>
      <c r="AL41" s="556">
        <f t="shared" si="8"/>
        <v>0</v>
      </c>
      <c r="AM41" s="470"/>
      <c r="AN41" s="470"/>
      <c r="AO41" s="470"/>
      <c r="AP41" s="451"/>
      <c r="AQ41" s="470"/>
      <c r="AR41" s="557" t="str">
        <f>IF($L$1="Português",AR46,(IF($L$1="English",AR51,(IF($L$1="Español",AR56,(IF($L$1="Français",AR61)))))))</f>
        <v>AZUL</v>
      </c>
      <c r="AS41" s="470"/>
      <c r="AT41" s="413">
        <f t="shared" si="6"/>
        <v>0</v>
      </c>
      <c r="AU41" s="451"/>
      <c r="AV41" s="451"/>
      <c r="AW41" s="470"/>
      <c r="AX41" s="470"/>
      <c r="AY41" s="155"/>
    </row>
    <row r="42" spans="1:51" s="154" customFormat="1" ht="12" customHeight="1" x14ac:dyDescent="0.2">
      <c r="A42" s="316"/>
      <c r="B42" s="71"/>
      <c r="C42" s="18"/>
      <c r="D42" s="17"/>
      <c r="E42" s="17"/>
      <c r="F42" s="18"/>
      <c r="G42" s="18"/>
      <c r="H42" s="18"/>
      <c r="I42" s="18"/>
      <c r="J42" s="17"/>
      <c r="K42" s="17"/>
      <c r="L42" s="290"/>
      <c r="M42" s="17"/>
      <c r="N42" s="17"/>
      <c r="O42" s="17"/>
      <c r="P42" s="161"/>
      <c r="Q42" s="11"/>
      <c r="R42" s="17"/>
      <c r="S42" s="94"/>
      <c r="T42" s="558"/>
      <c r="U42" s="519"/>
      <c r="V42" s="433">
        <v>360</v>
      </c>
      <c r="W42" s="413">
        <v>40</v>
      </c>
      <c r="X42" s="444">
        <v>360</v>
      </c>
      <c r="Y42" s="445">
        <v>200</v>
      </c>
      <c r="Z42" s="432">
        <f t="shared" si="9"/>
        <v>0</v>
      </c>
      <c r="AA42" s="434">
        <f t="shared" si="10"/>
        <v>0</v>
      </c>
      <c r="AB42" s="435">
        <f t="shared" si="11"/>
        <v>0</v>
      </c>
      <c r="AC42" s="434">
        <f t="shared" si="12"/>
        <v>0</v>
      </c>
      <c r="AD42" s="432">
        <f t="shared" si="13"/>
        <v>0</v>
      </c>
      <c r="AE42" s="449"/>
      <c r="AF42" s="449"/>
      <c r="AG42" s="449"/>
      <c r="AH42" s="449"/>
      <c r="AI42" s="470"/>
      <c r="AJ42" s="470"/>
      <c r="AK42" s="470"/>
      <c r="AL42" s="556">
        <f t="shared" si="8"/>
        <v>0</v>
      </c>
      <c r="AM42" s="470"/>
      <c r="AN42" s="470"/>
      <c r="AO42" s="470"/>
      <c r="AP42" s="451"/>
      <c r="AQ42" s="535"/>
      <c r="AR42" s="557" t="str">
        <f>IF($L$1="Português",AR47,(IF($L$1="English",AR52,(IF($L$1="Español",AR57,(IF($L$1="Français",AR62)))))))</f>
        <v>CINZA</v>
      </c>
      <c r="AS42" s="470"/>
      <c r="AT42" s="413">
        <f t="shared" si="6"/>
        <v>0</v>
      </c>
      <c r="AU42" s="451"/>
      <c r="AV42" s="451"/>
      <c r="AW42" s="470"/>
      <c r="AX42" s="470"/>
      <c r="AY42" s="155"/>
    </row>
    <row r="43" spans="1:51" s="154" customFormat="1" ht="12" customHeight="1" x14ac:dyDescent="0.2">
      <c r="A43" s="316"/>
      <c r="B43" s="71"/>
      <c r="C43" s="18" t="str">
        <f>'T1'!$K$21</f>
        <v>Lava-loiça com bancada</v>
      </c>
      <c r="D43" s="17"/>
      <c r="E43" s="17"/>
      <c r="F43" s="18"/>
      <c r="G43" s="18"/>
      <c r="H43" s="18"/>
      <c r="I43" s="18"/>
      <c r="J43" s="17"/>
      <c r="K43" s="17"/>
      <c r="L43" s="363" t="s">
        <v>48</v>
      </c>
      <c r="M43" s="338"/>
      <c r="N43" s="161" t="str">
        <f>'T1'!$A$8</f>
        <v>unid.</v>
      </c>
      <c r="O43" s="17"/>
      <c r="P43" s="42">
        <v>72.8</v>
      </c>
      <c r="Q43" s="11">
        <f>SUM(P43*M43)</f>
        <v>0</v>
      </c>
      <c r="R43" s="17"/>
      <c r="S43" s="94"/>
      <c r="T43" s="457"/>
      <c r="U43" s="519"/>
      <c r="V43" s="433">
        <v>369</v>
      </c>
      <c r="W43" s="413">
        <v>41</v>
      </c>
      <c r="X43" s="444">
        <v>369</v>
      </c>
      <c r="Y43" s="445">
        <v>205</v>
      </c>
      <c r="Z43" s="432">
        <f t="shared" si="9"/>
        <v>0</v>
      </c>
      <c r="AA43" s="434">
        <f t="shared" si="10"/>
        <v>0</v>
      </c>
      <c r="AB43" s="435">
        <f t="shared" si="11"/>
        <v>0</v>
      </c>
      <c r="AC43" s="434">
        <f t="shared" si="12"/>
        <v>0</v>
      </c>
      <c r="AD43" s="432">
        <f t="shared" si="13"/>
        <v>0</v>
      </c>
      <c r="AE43" s="449"/>
      <c r="AF43" s="449"/>
      <c r="AG43" s="449"/>
      <c r="AH43" s="449"/>
      <c r="AI43" s="470"/>
      <c r="AJ43" s="470"/>
      <c r="AK43" s="470"/>
      <c r="AL43" s="556">
        <f t="shared" si="8"/>
        <v>0</v>
      </c>
      <c r="AM43" s="470"/>
      <c r="AN43" s="470"/>
      <c r="AO43" s="470"/>
      <c r="AP43" s="451"/>
      <c r="AQ43" s="535"/>
      <c r="AR43" s="557" t="str">
        <f>IF($L$1="Português",AR48,(IF($L$1="English",AR53,(IF($L$1="Español",AR58,(IF($L$1="Français",AR63)))))))</f>
        <v>Outra cor</v>
      </c>
      <c r="AS43" s="470"/>
      <c r="AT43" s="413">
        <f t="shared" si="6"/>
        <v>0</v>
      </c>
      <c r="AU43" s="451"/>
      <c r="AV43" s="451"/>
      <c r="AW43" s="470"/>
      <c r="AX43" s="470"/>
      <c r="AY43" s="155"/>
    </row>
    <row r="44" spans="1:51" s="154" customFormat="1" ht="12" customHeight="1" x14ac:dyDescent="0.2">
      <c r="A44" s="316"/>
      <c r="B44" s="71"/>
      <c r="C44" s="18"/>
      <c r="D44" s="17"/>
      <c r="E44" s="17"/>
      <c r="F44" s="18"/>
      <c r="G44" s="18"/>
      <c r="H44" s="18"/>
      <c r="I44" s="18"/>
      <c r="J44" s="17"/>
      <c r="K44" s="17"/>
      <c r="L44" s="290"/>
      <c r="M44" s="17"/>
      <c r="N44" s="17"/>
      <c r="O44" s="17"/>
      <c r="P44" s="161"/>
      <c r="Q44" s="11"/>
      <c r="R44" s="17"/>
      <c r="S44" s="94"/>
      <c r="T44" s="457"/>
      <c r="U44" s="519"/>
      <c r="V44" s="433">
        <v>378</v>
      </c>
      <c r="W44" s="413">
        <v>42</v>
      </c>
      <c r="X44" s="444">
        <v>378</v>
      </c>
      <c r="Y44" s="445">
        <v>210</v>
      </c>
      <c r="Z44" s="432">
        <f t="shared" si="9"/>
        <v>0</v>
      </c>
      <c r="AA44" s="434">
        <f t="shared" si="10"/>
        <v>0</v>
      </c>
      <c r="AB44" s="435">
        <f t="shared" si="11"/>
        <v>0</v>
      </c>
      <c r="AC44" s="434">
        <f t="shared" si="12"/>
        <v>0</v>
      </c>
      <c r="AD44" s="432">
        <f t="shared" si="13"/>
        <v>0</v>
      </c>
      <c r="AE44" s="449"/>
      <c r="AF44" s="449"/>
      <c r="AG44" s="449"/>
      <c r="AH44" s="449"/>
      <c r="AI44" s="470"/>
      <c r="AJ44" s="470"/>
      <c r="AK44" s="470"/>
      <c r="AL44" s="556">
        <f t="shared" si="8"/>
        <v>0</v>
      </c>
      <c r="AM44" s="470"/>
      <c r="AN44" s="470"/>
      <c r="AO44" s="470"/>
      <c r="AP44" s="451"/>
      <c r="AQ44" s="540"/>
      <c r="AR44" s="559" t="s">
        <v>181</v>
      </c>
      <c r="AS44" s="470"/>
      <c r="AT44" s="413">
        <f t="shared" si="6"/>
        <v>0</v>
      </c>
      <c r="AU44" s="451"/>
      <c r="AV44" s="451"/>
      <c r="AW44" s="470"/>
      <c r="AX44" s="470"/>
      <c r="AY44" s="155"/>
    </row>
    <row r="45" spans="1:51" s="154" customFormat="1" ht="12" customHeight="1" x14ac:dyDescent="0.2">
      <c r="A45" s="316"/>
      <c r="B45" s="71"/>
      <c r="C45" s="18" t="str">
        <f>'T1'!$K$26</f>
        <v>Ligação de Lava-loiça do Expositor</v>
      </c>
      <c r="D45" s="17"/>
      <c r="E45" s="17"/>
      <c r="F45" s="18"/>
      <c r="G45" s="18"/>
      <c r="H45" s="18"/>
      <c r="I45" s="18"/>
      <c r="J45" s="17"/>
      <c r="K45" s="17"/>
      <c r="L45" s="363" t="s">
        <v>49</v>
      </c>
      <c r="M45" s="338"/>
      <c r="N45" s="161" t="str">
        <f>'T1'!$A$8</f>
        <v>unid.</v>
      </c>
      <c r="O45" s="17"/>
      <c r="P45" s="42">
        <v>59.02</v>
      </c>
      <c r="Q45" s="11">
        <f>SUM(P45*M45)</f>
        <v>0</v>
      </c>
      <c r="R45" s="17"/>
      <c r="S45" s="94"/>
      <c r="T45" s="457"/>
      <c r="U45" s="519"/>
      <c r="V45" s="433">
        <v>387</v>
      </c>
      <c r="W45" s="413">
        <v>43</v>
      </c>
      <c r="X45" s="444">
        <v>387</v>
      </c>
      <c r="Y45" s="445">
        <v>215</v>
      </c>
      <c r="Z45" s="432">
        <f t="shared" si="9"/>
        <v>0</v>
      </c>
      <c r="AA45" s="434">
        <f t="shared" si="10"/>
        <v>0</v>
      </c>
      <c r="AB45" s="435">
        <f t="shared" si="11"/>
        <v>0</v>
      </c>
      <c r="AC45" s="434">
        <f t="shared" si="12"/>
        <v>0</v>
      </c>
      <c r="AD45" s="432">
        <f t="shared" si="13"/>
        <v>0</v>
      </c>
      <c r="AE45" s="449"/>
      <c r="AF45" s="449"/>
      <c r="AG45" s="449"/>
      <c r="AH45" s="449"/>
      <c r="AI45" s="470"/>
      <c r="AJ45" s="470"/>
      <c r="AK45" s="470"/>
      <c r="AL45" s="556">
        <f t="shared" si="8"/>
        <v>0</v>
      </c>
      <c r="AM45" s="470"/>
      <c r="AN45" s="470"/>
      <c r="AO45" s="470"/>
      <c r="AP45" s="451"/>
      <c r="AQ45" s="540"/>
      <c r="AR45" s="559" t="s">
        <v>182</v>
      </c>
      <c r="AS45" s="470"/>
      <c r="AT45" s="413">
        <f t="shared" si="6"/>
        <v>0</v>
      </c>
      <c r="AU45" s="451"/>
      <c r="AV45" s="451"/>
      <c r="AW45" s="470"/>
      <c r="AX45" s="470"/>
      <c r="AY45" s="155"/>
    </row>
    <row r="46" spans="1:51" s="155" customFormat="1" ht="12" customHeight="1" x14ac:dyDescent="0.2">
      <c r="A46" s="316"/>
      <c r="B46" s="71"/>
      <c r="C46" s="18"/>
      <c r="D46" s="17"/>
      <c r="E46" s="17"/>
      <c r="F46" s="18"/>
      <c r="G46" s="18"/>
      <c r="H46" s="18"/>
      <c r="I46" s="18"/>
      <c r="J46" s="17"/>
      <c r="K46" s="17"/>
      <c r="L46" s="290"/>
      <c r="M46" s="17"/>
      <c r="N46" s="17"/>
      <c r="O46" s="17"/>
      <c r="P46" s="161"/>
      <c r="Q46" s="11"/>
      <c r="R46" s="17"/>
      <c r="S46" s="94"/>
      <c r="T46" s="457"/>
      <c r="U46" s="519"/>
      <c r="V46" s="433">
        <v>396</v>
      </c>
      <c r="W46" s="413">
        <v>44</v>
      </c>
      <c r="X46" s="444">
        <v>396</v>
      </c>
      <c r="Y46" s="445">
        <v>220</v>
      </c>
      <c r="Z46" s="432">
        <f t="shared" si="9"/>
        <v>0</v>
      </c>
      <c r="AA46" s="434">
        <f t="shared" si="10"/>
        <v>0</v>
      </c>
      <c r="AB46" s="435">
        <f t="shared" si="11"/>
        <v>0</v>
      </c>
      <c r="AC46" s="434">
        <f t="shared" si="12"/>
        <v>0</v>
      </c>
      <c r="AD46" s="432">
        <f t="shared" si="13"/>
        <v>0</v>
      </c>
      <c r="AE46" s="449"/>
      <c r="AF46" s="449"/>
      <c r="AG46" s="449"/>
      <c r="AH46" s="449"/>
      <c r="AI46" s="470"/>
      <c r="AJ46" s="470"/>
      <c r="AK46" s="470"/>
      <c r="AL46" s="556">
        <f t="shared" si="8"/>
        <v>0</v>
      </c>
      <c r="AM46" s="470"/>
      <c r="AN46" s="470"/>
      <c r="AO46" s="470"/>
      <c r="AP46" s="451"/>
      <c r="AQ46" s="535"/>
      <c r="AR46" s="559" t="s">
        <v>183</v>
      </c>
      <c r="AS46" s="470"/>
      <c r="AT46" s="413">
        <f t="shared" si="6"/>
        <v>0</v>
      </c>
      <c r="AU46" s="451"/>
      <c r="AV46" s="451"/>
      <c r="AW46" s="470"/>
      <c r="AX46" s="470"/>
    </row>
    <row r="47" spans="1:51" s="155" customFormat="1" ht="12" customHeight="1" x14ac:dyDescent="0.2">
      <c r="A47" s="316"/>
      <c r="B47" s="71"/>
      <c r="C47" s="18" t="str">
        <f>'T1'!$K$16</f>
        <v>Lava-mãos com Kit de Higienização</v>
      </c>
      <c r="D47" s="17"/>
      <c r="E47" s="17"/>
      <c r="F47" s="18"/>
      <c r="G47" s="18"/>
      <c r="H47" s="18"/>
      <c r="I47" s="18"/>
      <c r="J47" s="17"/>
      <c r="K47" s="17"/>
      <c r="L47" s="368" t="s">
        <v>50</v>
      </c>
      <c r="M47" s="338"/>
      <c r="N47" s="161" t="str">
        <f>'T1'!$A$8</f>
        <v>unid.</v>
      </c>
      <c r="O47" s="17"/>
      <c r="P47" s="42">
        <v>122.2</v>
      </c>
      <c r="Q47" s="11">
        <f>SUM(P47*M47)</f>
        <v>0</v>
      </c>
      <c r="R47" s="17"/>
      <c r="S47" s="94"/>
      <c r="T47" s="470"/>
      <c r="U47" s="519"/>
      <c r="V47" s="433">
        <v>405</v>
      </c>
      <c r="W47" s="413">
        <v>45</v>
      </c>
      <c r="X47" s="444">
        <v>405</v>
      </c>
      <c r="Y47" s="445">
        <v>225</v>
      </c>
      <c r="Z47" s="432">
        <f t="shared" si="9"/>
        <v>0</v>
      </c>
      <c r="AA47" s="434">
        <f t="shared" si="10"/>
        <v>0</v>
      </c>
      <c r="AB47" s="435">
        <f t="shared" si="11"/>
        <v>0</v>
      </c>
      <c r="AC47" s="434">
        <f t="shared" si="12"/>
        <v>0</v>
      </c>
      <c r="AD47" s="432">
        <f t="shared" si="13"/>
        <v>0</v>
      </c>
      <c r="AE47" s="449"/>
      <c r="AF47" s="449"/>
      <c r="AG47" s="449"/>
      <c r="AH47" s="449"/>
      <c r="AI47" s="470"/>
      <c r="AJ47" s="470"/>
      <c r="AK47" s="470"/>
      <c r="AL47" s="556">
        <f t="shared" si="8"/>
        <v>0</v>
      </c>
      <c r="AM47" s="470"/>
      <c r="AN47" s="470"/>
      <c r="AO47" s="470"/>
      <c r="AP47" s="451"/>
      <c r="AQ47" s="535"/>
      <c r="AR47" s="559" t="s">
        <v>184</v>
      </c>
      <c r="AS47" s="470"/>
      <c r="AT47" s="413">
        <f t="shared" si="6"/>
        <v>0</v>
      </c>
      <c r="AU47" s="451"/>
      <c r="AV47" s="451"/>
      <c r="AW47" s="470"/>
      <c r="AX47" s="470"/>
    </row>
    <row r="48" spans="1:51" s="155" customFormat="1" ht="12" customHeight="1" x14ac:dyDescent="0.2">
      <c r="A48" s="316"/>
      <c r="B48" s="71"/>
      <c r="C48" s="78"/>
      <c r="D48" s="18"/>
      <c r="E48" s="17"/>
      <c r="F48" s="18"/>
      <c r="G48" s="18"/>
      <c r="H48" s="18"/>
      <c r="I48" s="10"/>
      <c r="J48" s="17"/>
      <c r="K48" s="17"/>
      <c r="L48" s="51"/>
      <c r="M48" s="14"/>
      <c r="N48" s="14"/>
      <c r="O48" s="14"/>
      <c r="P48" s="17"/>
      <c r="Q48" s="11"/>
      <c r="R48" s="17"/>
      <c r="S48" s="94"/>
      <c r="T48" s="457"/>
      <c r="U48" s="519"/>
      <c r="V48" s="433">
        <v>414</v>
      </c>
      <c r="W48" s="413">
        <v>46</v>
      </c>
      <c r="X48" s="444">
        <v>414</v>
      </c>
      <c r="Y48" s="445">
        <v>230</v>
      </c>
      <c r="Z48" s="432">
        <f t="shared" si="9"/>
        <v>0</v>
      </c>
      <c r="AA48" s="434">
        <f t="shared" si="10"/>
        <v>0</v>
      </c>
      <c r="AB48" s="435">
        <f t="shared" si="11"/>
        <v>0</v>
      </c>
      <c r="AC48" s="434">
        <f t="shared" si="12"/>
        <v>0</v>
      </c>
      <c r="AD48" s="432">
        <f t="shared" si="13"/>
        <v>0</v>
      </c>
      <c r="AE48" s="449"/>
      <c r="AF48" s="449"/>
      <c r="AG48" s="449"/>
      <c r="AH48" s="449"/>
      <c r="AI48" s="470"/>
      <c r="AJ48" s="470"/>
      <c r="AK48" s="470"/>
      <c r="AL48" s="556">
        <f t="shared" si="8"/>
        <v>0</v>
      </c>
      <c r="AM48" s="470"/>
      <c r="AN48" s="470"/>
      <c r="AO48" s="470"/>
      <c r="AP48" s="451"/>
      <c r="AQ48" s="535"/>
      <c r="AR48" s="559" t="s">
        <v>121</v>
      </c>
      <c r="AS48" s="470"/>
      <c r="AT48" s="413">
        <f t="shared" si="6"/>
        <v>0</v>
      </c>
      <c r="AU48" s="451"/>
      <c r="AV48" s="451"/>
      <c r="AW48" s="470"/>
      <c r="AX48" s="470"/>
    </row>
    <row r="49" spans="1:51" s="154" customFormat="1" ht="12" customHeight="1" x14ac:dyDescent="0.2">
      <c r="A49" s="316"/>
      <c r="B49" s="71"/>
      <c r="C49" s="78"/>
      <c r="D49" s="18"/>
      <c r="E49" s="17"/>
      <c r="F49" s="18"/>
      <c r="G49" s="18"/>
      <c r="H49" s="18"/>
      <c r="I49" s="10"/>
      <c r="J49" s="17"/>
      <c r="K49" s="17"/>
      <c r="L49" s="51"/>
      <c r="M49" s="14"/>
      <c r="N49" s="14"/>
      <c r="O49" s="14"/>
      <c r="P49" s="17"/>
      <c r="Q49" s="11"/>
      <c r="R49" s="17"/>
      <c r="S49" s="94"/>
      <c r="T49" s="560"/>
      <c r="U49" s="519"/>
      <c r="V49" s="433">
        <v>423</v>
      </c>
      <c r="W49" s="413">
        <v>47</v>
      </c>
      <c r="X49" s="444">
        <v>423</v>
      </c>
      <c r="Y49" s="445">
        <v>235</v>
      </c>
      <c r="Z49" s="432">
        <f t="shared" si="9"/>
        <v>0</v>
      </c>
      <c r="AA49" s="434">
        <f t="shared" si="10"/>
        <v>0</v>
      </c>
      <c r="AB49" s="435">
        <f t="shared" si="11"/>
        <v>0</v>
      </c>
      <c r="AC49" s="434">
        <f t="shared" si="12"/>
        <v>0</v>
      </c>
      <c r="AD49" s="432">
        <f t="shared" si="13"/>
        <v>0</v>
      </c>
      <c r="AE49" s="449"/>
      <c r="AF49" s="449"/>
      <c r="AG49" s="449"/>
      <c r="AH49" s="449"/>
      <c r="AI49" s="470"/>
      <c r="AJ49" s="470"/>
      <c r="AK49" s="470"/>
      <c r="AL49" s="556">
        <f t="shared" si="8"/>
        <v>0</v>
      </c>
      <c r="AM49" s="470"/>
      <c r="AN49" s="470"/>
      <c r="AO49" s="470"/>
      <c r="AP49" s="451"/>
      <c r="AQ49" s="470"/>
      <c r="AR49" s="561" t="s">
        <v>185</v>
      </c>
      <c r="AS49" s="470"/>
      <c r="AT49" s="413">
        <f t="shared" ref="AT49:AT66" si="14">IF($I$63&gt;0,W35,)</f>
        <v>0</v>
      </c>
      <c r="AU49" s="451"/>
      <c r="AV49" s="451"/>
      <c r="AW49" s="470"/>
      <c r="AX49" s="470"/>
      <c r="AY49" s="155"/>
    </row>
    <row r="50" spans="1:51" s="154" customFormat="1" ht="12" customHeight="1" x14ac:dyDescent="0.2">
      <c r="A50" s="316"/>
      <c r="B50" s="150" t="s">
        <v>231</v>
      </c>
      <c r="C50" s="305" t="s">
        <v>472</v>
      </c>
      <c r="D50" s="10"/>
      <c r="E50" s="10"/>
      <c r="F50" s="10"/>
      <c r="G50" s="276" t="str">
        <f>'T1'!$A$33</f>
        <v>Ler+</v>
      </c>
      <c r="H50" s="10"/>
      <c r="I50" s="10"/>
      <c r="J50" s="10"/>
      <c r="K50" s="10"/>
      <c r="L50" s="191"/>
      <c r="M50" s="10"/>
      <c r="N50" s="10"/>
      <c r="O50" s="10"/>
      <c r="P50" s="261"/>
      <c r="Q50" s="11"/>
      <c r="R50" s="17"/>
      <c r="S50" s="94"/>
      <c r="T50" s="457"/>
      <c r="U50" s="428"/>
      <c r="V50" s="433">
        <v>432</v>
      </c>
      <c r="W50" s="413">
        <v>48</v>
      </c>
      <c r="X50" s="444">
        <v>432</v>
      </c>
      <c r="Y50" s="445">
        <v>240</v>
      </c>
      <c r="Z50" s="432">
        <f t="shared" si="9"/>
        <v>0</v>
      </c>
      <c r="AA50" s="434">
        <f t="shared" si="10"/>
        <v>0</v>
      </c>
      <c r="AB50" s="435">
        <f t="shared" si="11"/>
        <v>0</v>
      </c>
      <c r="AC50" s="434">
        <f t="shared" si="12"/>
        <v>0</v>
      </c>
      <c r="AD50" s="432">
        <f t="shared" si="13"/>
        <v>0</v>
      </c>
      <c r="AE50" s="449"/>
      <c r="AF50" s="449"/>
      <c r="AG50" s="449"/>
      <c r="AH50" s="449"/>
      <c r="AI50" s="451"/>
      <c r="AJ50" s="451"/>
      <c r="AK50" s="451"/>
      <c r="AL50" s="556">
        <f t="shared" si="8"/>
        <v>0</v>
      </c>
      <c r="AM50" s="451"/>
      <c r="AN50" s="451"/>
      <c r="AO50" s="470"/>
      <c r="AP50" s="451"/>
      <c r="AQ50" s="470"/>
      <c r="AR50" s="561" t="s">
        <v>186</v>
      </c>
      <c r="AS50" s="470"/>
      <c r="AT50" s="413">
        <f t="shared" si="14"/>
        <v>0</v>
      </c>
      <c r="AU50" s="451"/>
      <c r="AV50" s="451"/>
      <c r="AW50" s="470"/>
      <c r="AX50" s="470"/>
      <c r="AY50" s="155"/>
    </row>
    <row r="51" spans="1:51" s="154" customFormat="1" ht="12" customHeight="1" x14ac:dyDescent="0.2">
      <c r="A51" s="316"/>
      <c r="B51" s="71"/>
      <c r="C51" s="104" t="str">
        <f>'T1'!$O$1</f>
        <v>Premium 5GHz - 1 Dispositivo</v>
      </c>
      <c r="D51" s="17"/>
      <c r="E51" s="17"/>
      <c r="F51" s="17"/>
      <c r="G51" s="17"/>
      <c r="H51" s="18"/>
      <c r="I51" s="17"/>
      <c r="J51" s="191"/>
      <c r="K51" s="17"/>
      <c r="L51" s="369">
        <v>410830</v>
      </c>
      <c r="M51" s="338"/>
      <c r="N51" s="328" t="str">
        <f>'T1'!$A$8</f>
        <v>unid.</v>
      </c>
      <c r="O51" s="17"/>
      <c r="P51" s="183">
        <f>$AH$17</f>
        <v>11</v>
      </c>
      <c r="Q51" s="11">
        <f>SUM(P51*M51)</f>
        <v>0</v>
      </c>
      <c r="R51" s="17"/>
      <c r="S51" s="94"/>
      <c r="T51" s="457"/>
      <c r="U51" s="428"/>
      <c r="V51" s="433">
        <v>441</v>
      </c>
      <c r="W51" s="413">
        <v>49</v>
      </c>
      <c r="X51" s="444">
        <v>441</v>
      </c>
      <c r="Y51" s="445">
        <v>245</v>
      </c>
      <c r="Z51" s="432">
        <f t="shared" si="9"/>
        <v>0</v>
      </c>
      <c r="AA51" s="434">
        <f t="shared" si="10"/>
        <v>0</v>
      </c>
      <c r="AB51" s="435">
        <f t="shared" si="11"/>
        <v>0</v>
      </c>
      <c r="AC51" s="434">
        <f t="shared" si="12"/>
        <v>0</v>
      </c>
      <c r="AD51" s="432">
        <f t="shared" si="13"/>
        <v>0</v>
      </c>
      <c r="AE51" s="449"/>
      <c r="AF51" s="449"/>
      <c r="AG51" s="449"/>
      <c r="AH51" s="449"/>
      <c r="AI51" s="451"/>
      <c r="AJ51" s="451"/>
      <c r="AK51" s="451"/>
      <c r="AL51" s="556">
        <f t="shared" si="8"/>
        <v>0</v>
      </c>
      <c r="AM51" s="451"/>
      <c r="AN51" s="451"/>
      <c r="AO51" s="470"/>
      <c r="AP51" s="451"/>
      <c r="AQ51" s="470"/>
      <c r="AR51" s="561" t="s">
        <v>187</v>
      </c>
      <c r="AS51" s="470"/>
      <c r="AT51" s="413">
        <f t="shared" si="14"/>
        <v>0</v>
      </c>
      <c r="AU51" s="451"/>
      <c r="AV51" s="451"/>
      <c r="AW51" s="470"/>
      <c r="AX51" s="470"/>
      <c r="AY51" s="155"/>
    </row>
    <row r="52" spans="1:51" s="154" customFormat="1" ht="12" customHeight="1" x14ac:dyDescent="0.2">
      <c r="A52" s="316"/>
      <c r="B52" s="71"/>
      <c r="C52" s="104"/>
      <c r="D52" s="17"/>
      <c r="E52" s="17"/>
      <c r="F52" s="17"/>
      <c r="G52" s="17"/>
      <c r="H52" s="18"/>
      <c r="I52" s="17"/>
      <c r="J52" s="191"/>
      <c r="K52" s="10"/>
      <c r="L52" s="10"/>
      <c r="M52" s="323"/>
      <c r="N52" s="323"/>
      <c r="O52" s="17"/>
      <c r="P52" s="6"/>
      <c r="Q52" s="17"/>
      <c r="R52" s="17"/>
      <c r="S52" s="94"/>
      <c r="T52" s="457"/>
      <c r="U52" s="428"/>
      <c r="V52" s="433">
        <v>450</v>
      </c>
      <c r="W52" s="413">
        <v>50</v>
      </c>
      <c r="X52" s="444">
        <v>450</v>
      </c>
      <c r="Y52" s="445">
        <v>250</v>
      </c>
      <c r="Z52" s="432">
        <f t="shared" si="9"/>
        <v>0</v>
      </c>
      <c r="AA52" s="434">
        <f t="shared" si="10"/>
        <v>0</v>
      </c>
      <c r="AB52" s="435">
        <f t="shared" si="11"/>
        <v>0</v>
      </c>
      <c r="AC52" s="434">
        <f t="shared" si="12"/>
        <v>0</v>
      </c>
      <c r="AD52" s="432">
        <f t="shared" si="13"/>
        <v>0</v>
      </c>
      <c r="AE52" s="449"/>
      <c r="AF52" s="449"/>
      <c r="AG52" s="449"/>
      <c r="AH52" s="449"/>
      <c r="AI52" s="451"/>
      <c r="AJ52" s="451"/>
      <c r="AK52" s="451"/>
      <c r="AL52" s="556">
        <f t="shared" si="8"/>
        <v>0</v>
      </c>
      <c r="AM52" s="451"/>
      <c r="AN52" s="451"/>
      <c r="AO52" s="470"/>
      <c r="AP52" s="451"/>
      <c r="AQ52" s="470"/>
      <c r="AR52" s="561" t="s">
        <v>188</v>
      </c>
      <c r="AS52" s="470"/>
      <c r="AT52" s="413">
        <f t="shared" si="14"/>
        <v>0</v>
      </c>
      <c r="AU52" s="451"/>
      <c r="AV52" s="451"/>
      <c r="AW52" s="470"/>
      <c r="AX52" s="470"/>
      <c r="AY52" s="155"/>
    </row>
    <row r="53" spans="1:51" s="154" customFormat="1" ht="12" customHeight="1" x14ac:dyDescent="0.2">
      <c r="A53" s="316"/>
      <c r="B53" s="71"/>
      <c r="C53" s="104" t="str">
        <f>'T1'!$O$2</f>
        <v>Premium 5GHz - 5 Dispositivos</v>
      </c>
      <c r="D53" s="17"/>
      <c r="E53" s="17"/>
      <c r="F53" s="17"/>
      <c r="G53" s="17"/>
      <c r="H53" s="18"/>
      <c r="I53" s="17"/>
      <c r="J53" s="191"/>
      <c r="K53" s="10"/>
      <c r="L53" s="369">
        <v>410831</v>
      </c>
      <c r="M53" s="338"/>
      <c r="N53" s="328" t="str">
        <f>'T1'!$A$8</f>
        <v>unid.</v>
      </c>
      <c r="O53" s="17"/>
      <c r="P53" s="183">
        <f>$AI$17</f>
        <v>44</v>
      </c>
      <c r="Q53" s="11">
        <f>SUM(P53*M53)</f>
        <v>0</v>
      </c>
      <c r="R53" s="17"/>
      <c r="S53" s="94"/>
      <c r="T53" s="457"/>
      <c r="U53" s="428"/>
      <c r="V53" s="433">
        <v>459</v>
      </c>
      <c r="W53" s="413">
        <v>51</v>
      </c>
      <c r="X53" s="444">
        <v>459</v>
      </c>
      <c r="Y53" s="445">
        <v>255</v>
      </c>
      <c r="Z53" s="432">
        <f t="shared" si="9"/>
        <v>0</v>
      </c>
      <c r="AA53" s="455"/>
      <c r="AB53" s="435">
        <f t="shared" si="11"/>
        <v>0</v>
      </c>
      <c r="AC53" s="449"/>
      <c r="AD53" s="432">
        <f t="shared" si="13"/>
        <v>0</v>
      </c>
      <c r="AE53" s="449"/>
      <c r="AF53" s="449"/>
      <c r="AG53" s="449"/>
      <c r="AH53" s="449"/>
      <c r="AI53" s="451"/>
      <c r="AJ53" s="451"/>
      <c r="AK53" s="451"/>
      <c r="AL53" s="556">
        <f t="shared" si="8"/>
        <v>0</v>
      </c>
      <c r="AM53" s="451"/>
      <c r="AN53" s="451"/>
      <c r="AO53" s="470"/>
      <c r="AP53" s="451"/>
      <c r="AQ53" s="470"/>
      <c r="AR53" s="561" t="s">
        <v>122</v>
      </c>
      <c r="AS53" s="470"/>
      <c r="AT53" s="413">
        <f t="shared" si="14"/>
        <v>0</v>
      </c>
      <c r="AU53" s="451"/>
      <c r="AV53" s="451"/>
      <c r="AW53" s="470"/>
      <c r="AX53" s="470"/>
      <c r="AY53" s="155"/>
    </row>
    <row r="54" spans="1:51" s="154" customFormat="1" ht="12" customHeight="1" x14ac:dyDescent="0.2">
      <c r="A54" s="316"/>
      <c r="B54" s="71"/>
      <c r="C54" s="104"/>
      <c r="D54" s="17"/>
      <c r="E54" s="17"/>
      <c r="F54" s="17"/>
      <c r="G54" s="17"/>
      <c r="H54" s="18"/>
      <c r="I54" s="17"/>
      <c r="J54" s="191"/>
      <c r="K54" s="10"/>
      <c r="L54" s="10"/>
      <c r="M54" s="323"/>
      <c r="N54" s="323"/>
      <c r="O54" s="17"/>
      <c r="P54" s="6"/>
      <c r="Q54" s="17"/>
      <c r="R54" s="17"/>
      <c r="S54" s="94"/>
      <c r="T54" s="457"/>
      <c r="U54" s="428"/>
      <c r="V54" s="433">
        <v>468</v>
      </c>
      <c r="W54" s="413">
        <v>52</v>
      </c>
      <c r="X54" s="444">
        <v>468</v>
      </c>
      <c r="Y54" s="445">
        <v>260</v>
      </c>
      <c r="Z54" s="432">
        <f t="shared" si="9"/>
        <v>0</v>
      </c>
      <c r="AA54" s="455"/>
      <c r="AB54" s="435">
        <f t="shared" si="11"/>
        <v>0</v>
      </c>
      <c r="AC54" s="449"/>
      <c r="AD54" s="432">
        <f t="shared" si="13"/>
        <v>0</v>
      </c>
      <c r="AE54" s="449"/>
      <c r="AF54" s="449"/>
      <c r="AG54" s="449"/>
      <c r="AH54" s="449"/>
      <c r="AI54" s="451"/>
      <c r="AJ54" s="451"/>
      <c r="AK54" s="451"/>
      <c r="AL54" s="556">
        <f t="shared" si="8"/>
        <v>0</v>
      </c>
      <c r="AM54" s="451"/>
      <c r="AN54" s="451"/>
      <c r="AO54" s="470"/>
      <c r="AP54" s="451"/>
      <c r="AQ54" s="470"/>
      <c r="AR54" s="562" t="s">
        <v>189</v>
      </c>
      <c r="AS54" s="470"/>
      <c r="AT54" s="413">
        <f t="shared" si="14"/>
        <v>0</v>
      </c>
      <c r="AU54" s="451"/>
      <c r="AV54" s="451"/>
      <c r="AW54" s="470"/>
      <c r="AX54" s="470"/>
      <c r="AY54" s="155"/>
    </row>
    <row r="55" spans="1:51" s="154" customFormat="1" ht="12" customHeight="1" x14ac:dyDescent="0.2">
      <c r="A55" s="316"/>
      <c r="B55" s="71"/>
      <c r="C55" s="104" t="str">
        <f>'T1'!$O$3</f>
        <v>Premium 5GHz - 50 Dispositivos</v>
      </c>
      <c r="D55" s="17"/>
      <c r="E55" s="17"/>
      <c r="F55" s="17"/>
      <c r="G55" s="17"/>
      <c r="H55" s="18"/>
      <c r="I55" s="17"/>
      <c r="J55" s="191"/>
      <c r="K55" s="10"/>
      <c r="L55" s="369">
        <v>410832</v>
      </c>
      <c r="M55" s="338"/>
      <c r="N55" s="328" t="str">
        <f>'T1'!$A$8</f>
        <v>unid.</v>
      </c>
      <c r="O55" s="17"/>
      <c r="P55" s="183">
        <f>$AJ$17</f>
        <v>369</v>
      </c>
      <c r="Q55" s="11">
        <f>SUM(P55*M55)</f>
        <v>0</v>
      </c>
      <c r="R55" s="17"/>
      <c r="S55" s="94"/>
      <c r="T55" s="457"/>
      <c r="U55" s="428"/>
      <c r="V55" s="433">
        <v>477</v>
      </c>
      <c r="W55" s="413">
        <v>53</v>
      </c>
      <c r="X55" s="444">
        <v>477</v>
      </c>
      <c r="Y55" s="445">
        <v>265</v>
      </c>
      <c r="Z55" s="432">
        <f t="shared" si="9"/>
        <v>0</v>
      </c>
      <c r="AA55" s="455"/>
      <c r="AB55" s="435">
        <f t="shared" si="11"/>
        <v>0</v>
      </c>
      <c r="AC55" s="449"/>
      <c r="AD55" s="432">
        <f t="shared" si="13"/>
        <v>0</v>
      </c>
      <c r="AE55" s="449"/>
      <c r="AF55" s="449"/>
      <c r="AG55" s="449"/>
      <c r="AH55" s="449"/>
      <c r="AI55" s="451"/>
      <c r="AJ55" s="451"/>
      <c r="AK55" s="451"/>
      <c r="AL55" s="556">
        <f t="shared" si="8"/>
        <v>0</v>
      </c>
      <c r="AM55" s="451"/>
      <c r="AN55" s="451"/>
      <c r="AO55" s="470"/>
      <c r="AP55" s="451"/>
      <c r="AQ55" s="470"/>
      <c r="AR55" s="562" t="s">
        <v>182</v>
      </c>
      <c r="AS55" s="470"/>
      <c r="AT55" s="413">
        <f t="shared" si="14"/>
        <v>0</v>
      </c>
      <c r="AU55" s="451"/>
      <c r="AV55" s="451"/>
      <c r="AW55" s="470"/>
      <c r="AX55" s="470"/>
      <c r="AY55" s="155"/>
    </row>
    <row r="56" spans="1:51" s="154" customFormat="1" ht="12" customHeight="1" x14ac:dyDescent="0.2">
      <c r="A56" s="316"/>
      <c r="B56" s="71"/>
      <c r="C56" s="205"/>
      <c r="D56" s="17"/>
      <c r="E56" s="17"/>
      <c r="F56" s="17"/>
      <c r="G56" s="17"/>
      <c r="H56" s="18"/>
      <c r="I56" s="17"/>
      <c r="J56" s="191"/>
      <c r="K56" s="10"/>
      <c r="L56" s="10"/>
      <c r="M56" s="323"/>
      <c r="N56" s="323"/>
      <c r="O56" s="17"/>
      <c r="P56" s="6"/>
      <c r="Q56" s="17"/>
      <c r="R56" s="17"/>
      <c r="S56" s="94"/>
      <c r="T56" s="457"/>
      <c r="U56" s="428"/>
      <c r="V56" s="433">
        <v>486</v>
      </c>
      <c r="W56" s="413">
        <v>54</v>
      </c>
      <c r="X56" s="444">
        <v>486</v>
      </c>
      <c r="Y56" s="445">
        <v>270</v>
      </c>
      <c r="Z56" s="432">
        <f t="shared" si="9"/>
        <v>0</v>
      </c>
      <c r="AA56" s="470"/>
      <c r="AB56" s="432">
        <f t="shared" si="11"/>
        <v>0</v>
      </c>
      <c r="AC56" s="470"/>
      <c r="AD56" s="432">
        <f t="shared" si="13"/>
        <v>0</v>
      </c>
      <c r="AE56" s="449"/>
      <c r="AF56" s="449"/>
      <c r="AG56" s="449"/>
      <c r="AH56" s="449"/>
      <c r="AI56" s="563"/>
      <c r="AJ56" s="563"/>
      <c r="AK56" s="563"/>
      <c r="AL56" s="556">
        <f t="shared" si="8"/>
        <v>0</v>
      </c>
      <c r="AM56" s="563"/>
      <c r="AN56" s="563"/>
      <c r="AO56" s="470"/>
      <c r="AP56" s="451"/>
      <c r="AQ56" s="470"/>
      <c r="AR56" s="562" t="s">
        <v>183</v>
      </c>
      <c r="AS56" s="470"/>
      <c r="AT56" s="413">
        <f t="shared" si="14"/>
        <v>0</v>
      </c>
      <c r="AU56" s="451"/>
      <c r="AV56" s="451"/>
      <c r="AW56" s="470"/>
      <c r="AX56" s="470"/>
      <c r="AY56" s="155"/>
    </row>
    <row r="57" spans="1:51" ht="12" customHeight="1" x14ac:dyDescent="0.2">
      <c r="A57" s="316"/>
      <c r="B57" s="71"/>
      <c r="C57" s="104" t="str">
        <f>'T1'!$O$4</f>
        <v>Premium 5GHz - 100 Dispositivos</v>
      </c>
      <c r="D57" s="17"/>
      <c r="E57" s="17"/>
      <c r="F57" s="17"/>
      <c r="G57" s="17"/>
      <c r="H57" s="18"/>
      <c r="I57" s="17"/>
      <c r="J57" s="191"/>
      <c r="K57" s="17"/>
      <c r="L57" s="369">
        <v>410833</v>
      </c>
      <c r="M57" s="338"/>
      <c r="N57" s="328" t="str">
        <f>'T1'!$A$8</f>
        <v>unid.</v>
      </c>
      <c r="O57" s="17"/>
      <c r="P57" s="183">
        <f>$AK$17</f>
        <v>664</v>
      </c>
      <c r="Q57" s="11">
        <f>SUM(P57*M57)</f>
        <v>0</v>
      </c>
      <c r="R57" s="17"/>
      <c r="S57" s="94"/>
      <c r="V57" s="433">
        <v>495</v>
      </c>
      <c r="W57" s="413">
        <v>55</v>
      </c>
      <c r="X57" s="444">
        <v>495</v>
      </c>
      <c r="Y57" s="445">
        <v>275</v>
      </c>
      <c r="Z57" s="432">
        <f t="shared" si="9"/>
        <v>0</v>
      </c>
      <c r="AB57" s="432">
        <f t="shared" si="11"/>
        <v>0</v>
      </c>
      <c r="AD57" s="432">
        <f t="shared" si="13"/>
        <v>0</v>
      </c>
      <c r="AE57" s="449"/>
      <c r="AF57" s="449"/>
      <c r="AG57" s="449"/>
      <c r="AH57" s="449"/>
      <c r="AL57" s="556">
        <f t="shared" si="8"/>
        <v>0</v>
      </c>
      <c r="AQ57" s="470"/>
      <c r="AR57" s="562" t="s">
        <v>190</v>
      </c>
      <c r="AT57" s="413">
        <f t="shared" si="14"/>
        <v>0</v>
      </c>
    </row>
    <row r="58" spans="1:51" ht="12" customHeight="1" x14ac:dyDescent="0.2">
      <c r="A58" s="316"/>
      <c r="B58" s="71"/>
      <c r="C58" s="104"/>
      <c r="D58" s="17"/>
      <c r="E58" s="17"/>
      <c r="F58" s="17"/>
      <c r="G58" s="17"/>
      <c r="H58" s="18"/>
      <c r="I58" s="17"/>
      <c r="J58" s="191"/>
      <c r="K58" s="17"/>
      <c r="L58" s="370"/>
      <c r="M58" s="323"/>
      <c r="N58" s="323"/>
      <c r="O58" s="17"/>
      <c r="P58" s="6"/>
      <c r="Q58" s="17"/>
      <c r="R58" s="17"/>
      <c r="S58" s="94"/>
      <c r="V58" s="433">
        <v>504</v>
      </c>
      <c r="W58" s="413">
        <v>56</v>
      </c>
      <c r="X58" s="444">
        <v>504</v>
      </c>
      <c r="Y58" s="445">
        <v>280</v>
      </c>
      <c r="Z58" s="432">
        <f t="shared" si="9"/>
        <v>0</v>
      </c>
      <c r="AB58" s="432">
        <f t="shared" si="11"/>
        <v>0</v>
      </c>
      <c r="AD58" s="432">
        <f t="shared" si="13"/>
        <v>0</v>
      </c>
      <c r="AE58" s="449"/>
      <c r="AF58" s="449"/>
      <c r="AG58" s="449"/>
      <c r="AH58" s="449"/>
      <c r="AL58" s="556">
        <f t="shared" si="8"/>
        <v>0</v>
      </c>
      <c r="AQ58" s="470"/>
      <c r="AR58" s="564" t="s">
        <v>123</v>
      </c>
      <c r="AT58" s="413">
        <f t="shared" si="14"/>
        <v>0</v>
      </c>
    </row>
    <row r="59" spans="1:51" ht="12" customHeight="1" x14ac:dyDescent="0.2">
      <c r="A59" s="316"/>
      <c r="B59" s="71"/>
      <c r="C59" s="104" t="str">
        <f>'T1'!$O$5</f>
        <v>Dedicada ao Stand - 50 Dispositivos</v>
      </c>
      <c r="D59" s="17"/>
      <c r="E59" s="17"/>
      <c r="F59" s="17"/>
      <c r="G59" s="17"/>
      <c r="H59" s="18"/>
      <c r="I59" s="17"/>
      <c r="J59" s="191"/>
      <c r="K59" s="17"/>
      <c r="L59" s="369">
        <v>410834</v>
      </c>
      <c r="M59" s="338"/>
      <c r="N59" s="328" t="str">
        <f>'T1'!$A$8</f>
        <v>unid.</v>
      </c>
      <c r="O59" s="17"/>
      <c r="P59" s="182">
        <f>AL$17</f>
        <v>1400</v>
      </c>
      <c r="Q59" s="11">
        <f>SUM(P59*M59)</f>
        <v>0</v>
      </c>
      <c r="R59" s="17"/>
      <c r="S59" s="94"/>
      <c r="V59" s="433">
        <v>513</v>
      </c>
      <c r="W59" s="413">
        <v>57</v>
      </c>
      <c r="X59" s="444">
        <v>513</v>
      </c>
      <c r="Y59" s="445">
        <v>285</v>
      </c>
      <c r="Z59" s="432">
        <f t="shared" si="9"/>
        <v>0</v>
      </c>
      <c r="AB59" s="432">
        <f t="shared" si="11"/>
        <v>0</v>
      </c>
      <c r="AD59" s="432">
        <f t="shared" si="13"/>
        <v>0</v>
      </c>
      <c r="AE59" s="449"/>
      <c r="AF59" s="449"/>
      <c r="AG59" s="449"/>
      <c r="AH59" s="449"/>
      <c r="AL59" s="556">
        <f t="shared" si="8"/>
        <v>0</v>
      </c>
      <c r="AQ59" s="470"/>
      <c r="AR59" s="565" t="s">
        <v>191</v>
      </c>
      <c r="AT59" s="413">
        <f t="shared" si="14"/>
        <v>0</v>
      </c>
    </row>
    <row r="60" spans="1:51" ht="12" customHeight="1" x14ac:dyDescent="0.2">
      <c r="A60" s="316"/>
      <c r="B60" s="71"/>
      <c r="C60" s="104"/>
      <c r="D60" s="17"/>
      <c r="E60" s="17"/>
      <c r="F60" s="17"/>
      <c r="G60" s="17"/>
      <c r="H60" s="18"/>
      <c r="I60" s="17"/>
      <c r="J60" s="191"/>
      <c r="K60" s="17"/>
      <c r="L60" s="370"/>
      <c r="M60" s="323"/>
      <c r="N60" s="323"/>
      <c r="O60" s="17"/>
      <c r="P60" s="17"/>
      <c r="Q60" s="17"/>
      <c r="R60" s="17"/>
      <c r="S60" s="94"/>
      <c r="V60" s="433">
        <v>522</v>
      </c>
      <c r="W60" s="413">
        <v>58</v>
      </c>
      <c r="X60" s="444">
        <v>522</v>
      </c>
      <c r="Y60" s="445">
        <v>290</v>
      </c>
      <c r="Z60" s="432">
        <f t="shared" si="9"/>
        <v>0</v>
      </c>
      <c r="AB60" s="432">
        <f t="shared" si="11"/>
        <v>0</v>
      </c>
      <c r="AD60" s="432">
        <f t="shared" si="13"/>
        <v>0</v>
      </c>
      <c r="AE60" s="449"/>
      <c r="AF60" s="449"/>
      <c r="AG60" s="449"/>
      <c r="AH60" s="449"/>
      <c r="AL60" s="556">
        <f t="shared" si="8"/>
        <v>0</v>
      </c>
      <c r="AQ60" s="470"/>
      <c r="AR60" s="565" t="s">
        <v>192</v>
      </c>
      <c r="AT60" s="413">
        <f t="shared" si="14"/>
        <v>0</v>
      </c>
    </row>
    <row r="61" spans="1:51" ht="12" customHeight="1" x14ac:dyDescent="0.2">
      <c r="A61" s="316"/>
      <c r="B61" s="71"/>
      <c r="C61" s="104" t="str">
        <f>'T1'!$K$31</f>
        <v>Ponto de Rede com acesso à Internet para 1 PC</v>
      </c>
      <c r="D61" s="17"/>
      <c r="E61" s="17"/>
      <c r="F61" s="17"/>
      <c r="G61" s="17"/>
      <c r="J61" s="276" t="str">
        <f>'T1'!$A$33</f>
        <v>Ler+</v>
      </c>
      <c r="K61" s="17"/>
      <c r="L61" s="368" t="s">
        <v>194</v>
      </c>
      <c r="M61" s="338"/>
      <c r="N61" s="161" t="str">
        <f>'T1'!$A$8</f>
        <v>unid.</v>
      </c>
      <c r="O61" s="17"/>
      <c r="P61" s="42">
        <f>$AQ$2</f>
        <v>79</v>
      </c>
      <c r="Q61" s="11">
        <f>SUM(P61*M61)</f>
        <v>0</v>
      </c>
      <c r="R61" s="17"/>
      <c r="S61" s="94"/>
      <c r="V61" s="433">
        <v>531</v>
      </c>
      <c r="W61" s="413">
        <v>59</v>
      </c>
      <c r="X61" s="444">
        <v>531</v>
      </c>
      <c r="Y61" s="445">
        <v>295</v>
      </c>
      <c r="Z61" s="432">
        <f t="shared" si="9"/>
        <v>0</v>
      </c>
      <c r="AB61" s="432">
        <f t="shared" si="11"/>
        <v>0</v>
      </c>
      <c r="AD61" s="432">
        <f t="shared" si="13"/>
        <v>0</v>
      </c>
      <c r="AE61" s="449"/>
      <c r="AF61" s="449"/>
      <c r="AG61" s="449"/>
      <c r="AH61" s="449"/>
      <c r="AL61" s="556">
        <f t="shared" si="8"/>
        <v>0</v>
      </c>
      <c r="AQ61" s="470"/>
      <c r="AR61" s="565" t="s">
        <v>193</v>
      </c>
      <c r="AT61" s="413">
        <f t="shared" si="14"/>
        <v>0</v>
      </c>
    </row>
    <row r="62" spans="1:51" ht="12" customHeight="1" x14ac:dyDescent="0.2">
      <c r="A62" s="316"/>
      <c r="B62" s="71"/>
      <c r="C62" s="104"/>
      <c r="D62" s="17"/>
      <c r="E62" s="17"/>
      <c r="F62" s="17"/>
      <c r="G62" s="17"/>
      <c r="H62" s="18"/>
      <c r="I62" s="17"/>
      <c r="J62" s="191"/>
      <c r="K62" s="17"/>
      <c r="L62" s="277"/>
      <c r="M62" s="192"/>
      <c r="N62" s="17"/>
      <c r="O62" s="17"/>
      <c r="P62" s="17"/>
      <c r="Q62" s="17"/>
      <c r="R62" s="17"/>
      <c r="S62" s="94"/>
      <c r="V62" s="433">
        <v>540</v>
      </c>
      <c r="W62" s="413">
        <v>60</v>
      </c>
      <c r="X62" s="444">
        <v>540</v>
      </c>
      <c r="Y62" s="445">
        <v>300</v>
      </c>
      <c r="Z62" s="432">
        <f t="shared" si="9"/>
        <v>0</v>
      </c>
      <c r="AB62" s="432">
        <f t="shared" si="11"/>
        <v>0</v>
      </c>
      <c r="AD62" s="432">
        <f t="shared" si="13"/>
        <v>0</v>
      </c>
      <c r="AE62" s="449"/>
      <c r="AF62" s="449"/>
      <c r="AG62" s="449"/>
      <c r="AH62" s="449"/>
      <c r="AL62" s="556">
        <f t="shared" si="8"/>
        <v>0</v>
      </c>
      <c r="AQ62" s="470"/>
      <c r="AR62" s="565" t="s">
        <v>190</v>
      </c>
      <c r="AT62" s="413">
        <f t="shared" si="14"/>
        <v>0</v>
      </c>
    </row>
    <row r="63" spans="1:51" s="156" customFormat="1" ht="12" customHeight="1" x14ac:dyDescent="0.2">
      <c r="A63" s="316"/>
      <c r="B63" s="71"/>
      <c r="C63" s="104" t="str">
        <f>'T1'!$K$36</f>
        <v>Largura de Banda adicional</v>
      </c>
      <c r="D63" s="17"/>
      <c r="E63" s="17"/>
      <c r="F63" s="17"/>
      <c r="G63" s="276" t="str">
        <f>'T1'!$A$33</f>
        <v>Ler+</v>
      </c>
      <c r="H63" s="10"/>
      <c r="I63" s="601"/>
      <c r="J63" s="602"/>
      <c r="K63" s="10"/>
      <c r="L63" s="191">
        <f>Serviços!$AR$16</f>
        <v>0</v>
      </c>
      <c r="M63" s="317"/>
      <c r="N63" s="161" t="str">
        <f>'T1'!$A$8</f>
        <v>unid.</v>
      </c>
      <c r="O63" s="17"/>
      <c r="P63" s="183">
        <f>$AS$16</f>
        <v>0</v>
      </c>
      <c r="Q63" s="11">
        <f>SUM(P63*M63)</f>
        <v>0</v>
      </c>
      <c r="R63" s="17"/>
      <c r="S63" s="94"/>
      <c r="T63" s="566"/>
      <c r="U63" s="428"/>
      <c r="V63" s="433">
        <v>549</v>
      </c>
      <c r="W63" s="413">
        <v>61</v>
      </c>
      <c r="X63" s="444">
        <v>549</v>
      </c>
      <c r="Y63" s="445">
        <v>305</v>
      </c>
      <c r="Z63" s="432">
        <f t="shared" si="9"/>
        <v>0</v>
      </c>
      <c r="AA63" s="563"/>
      <c r="AB63" s="432">
        <f t="shared" si="11"/>
        <v>0</v>
      </c>
      <c r="AC63" s="563"/>
      <c r="AD63" s="432">
        <f t="shared" si="13"/>
        <v>0</v>
      </c>
      <c r="AE63" s="449"/>
      <c r="AF63" s="449"/>
      <c r="AG63" s="449"/>
      <c r="AH63" s="449"/>
      <c r="AI63" s="451"/>
      <c r="AJ63" s="451"/>
      <c r="AK63" s="451"/>
      <c r="AL63" s="556">
        <f t="shared" ref="AL63:AL80" si="15">IF($J$99&gt;0,W35,)</f>
        <v>0</v>
      </c>
      <c r="AM63" s="451"/>
      <c r="AN63" s="451"/>
      <c r="AO63" s="563"/>
      <c r="AP63" s="451"/>
      <c r="AQ63" s="470"/>
      <c r="AR63" s="567" t="s">
        <v>124</v>
      </c>
      <c r="AS63" s="563"/>
      <c r="AT63" s="413">
        <f t="shared" si="14"/>
        <v>0</v>
      </c>
      <c r="AU63" s="451"/>
      <c r="AV63" s="451"/>
      <c r="AW63" s="563"/>
      <c r="AX63" s="563"/>
      <c r="AY63" s="580"/>
    </row>
    <row r="64" spans="1:51" ht="12" customHeight="1" x14ac:dyDescent="0.2">
      <c r="A64" s="316"/>
      <c r="B64" s="71"/>
      <c r="C64" s="104"/>
      <c r="D64" s="17"/>
      <c r="E64" s="17"/>
      <c r="F64" s="17"/>
      <c r="G64" s="17"/>
      <c r="H64" s="18"/>
      <c r="I64" s="17"/>
      <c r="J64" s="191"/>
      <c r="K64" s="17"/>
      <c r="L64" s="600">
        <f>IF(M63&gt;0,0,(IF(I63&gt;0,$U$3,)))</f>
        <v>0</v>
      </c>
      <c r="M64" s="600"/>
      <c r="N64" s="600"/>
      <c r="O64" s="17"/>
      <c r="P64" s="17"/>
      <c r="Q64" s="17"/>
      <c r="R64" s="17"/>
      <c r="S64" s="94"/>
      <c r="V64" s="433">
        <v>558</v>
      </c>
      <c r="W64" s="413">
        <v>62</v>
      </c>
      <c r="X64" s="444">
        <v>558</v>
      </c>
      <c r="Y64" s="445">
        <v>310</v>
      </c>
      <c r="Z64" s="432">
        <f t="shared" si="9"/>
        <v>0</v>
      </c>
      <c r="AB64" s="432">
        <f t="shared" si="11"/>
        <v>0</v>
      </c>
      <c r="AD64" s="432">
        <f t="shared" si="13"/>
        <v>0</v>
      </c>
      <c r="AE64" s="449"/>
      <c r="AF64" s="449"/>
      <c r="AG64" s="449"/>
      <c r="AH64" s="449"/>
      <c r="AL64" s="556">
        <f t="shared" si="15"/>
        <v>0</v>
      </c>
      <c r="AQ64" s="470"/>
      <c r="AR64" s="470"/>
      <c r="AT64" s="413">
        <f t="shared" si="14"/>
        <v>0</v>
      </c>
    </row>
    <row r="65" spans="1:51" ht="12" customHeight="1" thickBot="1" x14ac:dyDescent="0.25">
      <c r="A65" s="401"/>
      <c r="B65" s="402"/>
      <c r="C65" s="403"/>
      <c r="D65" s="404"/>
      <c r="E65" s="404"/>
      <c r="F65" s="404"/>
      <c r="G65" s="404"/>
      <c r="H65" s="405"/>
      <c r="I65" s="404"/>
      <c r="J65" s="406"/>
      <c r="K65" s="404"/>
      <c r="L65" s="407"/>
      <c r="M65" s="407"/>
      <c r="N65" s="407"/>
      <c r="O65" s="404"/>
      <c r="P65" s="404"/>
      <c r="Q65" s="404"/>
      <c r="R65" s="404"/>
      <c r="S65" s="408"/>
      <c r="V65" s="433">
        <v>567</v>
      </c>
      <c r="W65" s="413">
        <v>63</v>
      </c>
      <c r="X65" s="444">
        <v>567</v>
      </c>
      <c r="Y65" s="445">
        <v>315</v>
      </c>
      <c r="Z65" s="432">
        <f t="shared" si="9"/>
        <v>0</v>
      </c>
      <c r="AB65" s="432">
        <f t="shared" si="11"/>
        <v>0</v>
      </c>
      <c r="AD65" s="432">
        <f t="shared" si="13"/>
        <v>0</v>
      </c>
      <c r="AE65" s="449"/>
      <c r="AF65" s="449"/>
      <c r="AG65" s="449"/>
      <c r="AH65" s="449"/>
      <c r="AL65" s="556">
        <f t="shared" si="15"/>
        <v>0</v>
      </c>
      <c r="AQ65" s="470"/>
      <c r="AR65" s="470"/>
      <c r="AT65" s="413">
        <f t="shared" si="14"/>
        <v>0</v>
      </c>
    </row>
    <row r="66" spans="1:51" ht="12" customHeight="1" x14ac:dyDescent="0.2">
      <c r="A66" s="393"/>
      <c r="B66" s="394"/>
      <c r="C66" s="395"/>
      <c r="D66" s="396"/>
      <c r="E66" s="396"/>
      <c r="F66" s="396"/>
      <c r="G66" s="396"/>
      <c r="H66" s="397"/>
      <c r="I66" s="396"/>
      <c r="J66" s="398"/>
      <c r="K66" s="396"/>
      <c r="L66" s="399"/>
      <c r="M66" s="399"/>
      <c r="N66" s="399"/>
      <c r="O66" s="396"/>
      <c r="P66" s="396"/>
      <c r="Q66" s="396"/>
      <c r="R66" s="396"/>
      <c r="S66" s="400"/>
      <c r="V66" s="433">
        <v>576</v>
      </c>
      <c r="W66" s="413">
        <v>64</v>
      </c>
      <c r="X66" s="444">
        <v>576</v>
      </c>
      <c r="Y66" s="445">
        <v>320</v>
      </c>
      <c r="Z66" s="432">
        <f t="shared" si="9"/>
        <v>0</v>
      </c>
      <c r="AB66" s="432">
        <f t="shared" si="11"/>
        <v>0</v>
      </c>
      <c r="AD66" s="432">
        <f t="shared" si="13"/>
        <v>0</v>
      </c>
      <c r="AE66" s="449"/>
      <c r="AF66" s="449"/>
      <c r="AG66" s="449"/>
      <c r="AH66" s="449"/>
      <c r="AL66" s="556">
        <f t="shared" si="15"/>
        <v>0</v>
      </c>
      <c r="AQ66" s="470"/>
      <c r="AR66" s="470"/>
      <c r="AT66" s="453">
        <f t="shared" si="14"/>
        <v>0</v>
      </c>
    </row>
    <row r="67" spans="1:51" ht="12" customHeight="1" x14ac:dyDescent="0.2">
      <c r="A67" s="316"/>
      <c r="B67" s="71"/>
      <c r="C67" s="33" t="str">
        <f>'T1'!$G$16</f>
        <v>Nome da Empresa Expositora:</v>
      </c>
      <c r="D67" s="17"/>
      <c r="E67" s="17"/>
      <c r="F67" s="17"/>
      <c r="G67" s="608">
        <f t="shared" ref="G67" si="16">$G$10</f>
        <v>0</v>
      </c>
      <c r="H67" s="608"/>
      <c r="I67" s="608"/>
      <c r="J67" s="608"/>
      <c r="K67" s="608"/>
      <c r="L67" s="608"/>
      <c r="M67" s="608"/>
      <c r="N67" s="608"/>
      <c r="O67" s="608"/>
      <c r="P67" s="608"/>
      <c r="Q67" s="608"/>
      <c r="R67" s="17"/>
      <c r="S67" s="94"/>
      <c r="V67" s="433">
        <v>585</v>
      </c>
      <c r="W67" s="413">
        <v>65</v>
      </c>
      <c r="X67" s="444">
        <v>585</v>
      </c>
      <c r="Y67" s="445">
        <v>325</v>
      </c>
      <c r="Z67" s="432">
        <f t="shared" ref="Z67:Z79" si="17">IF($J$91&gt;0,W74,)</f>
        <v>0</v>
      </c>
      <c r="AB67" s="432">
        <f t="shared" ref="AB67:AB71" si="18">IF($K$84&gt;0,W70,)</f>
        <v>0</v>
      </c>
      <c r="AD67" s="432">
        <f t="shared" ref="AD67:AD71" si="19">IF($K$86&gt;0,W70,)</f>
        <v>0</v>
      </c>
      <c r="AE67" s="449"/>
      <c r="AF67" s="449"/>
      <c r="AG67" s="449"/>
      <c r="AH67" s="449"/>
      <c r="AL67" s="556">
        <f t="shared" si="15"/>
        <v>0</v>
      </c>
      <c r="AQ67" s="470"/>
      <c r="AR67" s="470"/>
    </row>
    <row r="68" spans="1:51" ht="12" customHeight="1" thickBot="1" x14ac:dyDescent="0.25">
      <c r="A68" s="401"/>
      <c r="B68" s="402"/>
      <c r="C68" s="403"/>
      <c r="D68" s="404"/>
      <c r="E68" s="404"/>
      <c r="F68" s="404"/>
      <c r="G68" s="404"/>
      <c r="H68" s="405"/>
      <c r="I68" s="404"/>
      <c r="J68" s="406"/>
      <c r="K68" s="404"/>
      <c r="L68" s="407"/>
      <c r="M68" s="407"/>
      <c r="N68" s="407"/>
      <c r="O68" s="404"/>
      <c r="P68" s="404"/>
      <c r="Q68" s="404"/>
      <c r="R68" s="404"/>
      <c r="S68" s="408"/>
      <c r="U68" s="519"/>
      <c r="V68" s="433">
        <v>594</v>
      </c>
      <c r="W68" s="413">
        <v>66</v>
      </c>
      <c r="X68" s="444">
        <v>594</v>
      </c>
      <c r="Y68" s="445">
        <v>330</v>
      </c>
      <c r="Z68" s="432">
        <f t="shared" si="17"/>
        <v>0</v>
      </c>
      <c r="AB68" s="432">
        <f t="shared" si="18"/>
        <v>0</v>
      </c>
      <c r="AD68" s="432">
        <f t="shared" si="19"/>
        <v>0</v>
      </c>
      <c r="AE68" s="449"/>
      <c r="AF68" s="449"/>
      <c r="AG68" s="449"/>
      <c r="AH68" s="449"/>
      <c r="AI68" s="474"/>
      <c r="AJ68" s="474"/>
      <c r="AK68" s="474"/>
      <c r="AL68" s="556">
        <f t="shared" si="15"/>
        <v>0</v>
      </c>
      <c r="AM68" s="474"/>
      <c r="AN68" s="474"/>
      <c r="AQ68" s="470"/>
      <c r="AR68" s="470"/>
    </row>
    <row r="69" spans="1:51" ht="12" customHeight="1" x14ac:dyDescent="0.2">
      <c r="A69" s="316"/>
      <c r="B69" s="71"/>
      <c r="C69" s="104"/>
      <c r="D69" s="17"/>
      <c r="E69" s="17"/>
      <c r="F69" s="17"/>
      <c r="G69" s="17"/>
      <c r="H69" s="18"/>
      <c r="I69" s="17"/>
      <c r="J69" s="191"/>
      <c r="K69" s="17"/>
      <c r="L69" s="388"/>
      <c r="M69" s="388"/>
      <c r="N69" s="388"/>
      <c r="O69" s="17"/>
      <c r="P69" s="17"/>
      <c r="Q69" s="17"/>
      <c r="R69" s="17"/>
      <c r="S69" s="94"/>
      <c r="V69" s="433">
        <v>603</v>
      </c>
      <c r="W69" s="413">
        <v>67</v>
      </c>
      <c r="X69" s="444">
        <v>603</v>
      </c>
      <c r="Y69" s="445">
        <v>335</v>
      </c>
      <c r="Z69" s="432">
        <f t="shared" si="17"/>
        <v>0</v>
      </c>
      <c r="AB69" s="432">
        <f t="shared" si="18"/>
        <v>0</v>
      </c>
      <c r="AD69" s="432">
        <f t="shared" si="19"/>
        <v>0</v>
      </c>
      <c r="AE69" s="449"/>
      <c r="AF69" s="449"/>
      <c r="AG69" s="449"/>
      <c r="AH69" s="449"/>
      <c r="AL69" s="556">
        <f t="shared" si="15"/>
        <v>0</v>
      </c>
      <c r="AQ69" s="470"/>
      <c r="AR69" s="470"/>
    </row>
    <row r="70" spans="1:51" ht="12" customHeight="1" x14ac:dyDescent="0.2">
      <c r="A70" s="316"/>
      <c r="B70" s="150" t="s">
        <v>231</v>
      </c>
      <c r="C70" s="89" t="str">
        <f>'T1'!$E$30</f>
        <v>COMPUTADORES</v>
      </c>
      <c r="D70" s="89"/>
      <c r="E70" s="89"/>
      <c r="F70" s="89"/>
      <c r="G70" s="89"/>
      <c r="H70" s="18"/>
      <c r="I70" s="18"/>
      <c r="J70" s="17"/>
      <c r="K70" s="17"/>
      <c r="L70" s="279"/>
      <c r="M70" s="91"/>
      <c r="N70" s="161"/>
      <c r="O70" s="17"/>
      <c r="P70" s="42"/>
      <c r="Q70" s="17"/>
      <c r="R70" s="11"/>
      <c r="S70" s="94"/>
      <c r="U70" s="519"/>
      <c r="V70" s="433">
        <v>612</v>
      </c>
      <c r="W70" s="413">
        <v>68</v>
      </c>
      <c r="X70" s="444">
        <v>612</v>
      </c>
      <c r="Y70" s="445">
        <v>340</v>
      </c>
      <c r="Z70" s="432">
        <f t="shared" si="17"/>
        <v>0</v>
      </c>
      <c r="AB70" s="432">
        <f t="shared" si="18"/>
        <v>0</v>
      </c>
      <c r="AD70" s="432">
        <f t="shared" si="19"/>
        <v>0</v>
      </c>
      <c r="AE70" s="449"/>
      <c r="AF70" s="449"/>
      <c r="AG70" s="449"/>
      <c r="AH70" s="449"/>
      <c r="AI70" s="474"/>
      <c r="AJ70" s="474"/>
      <c r="AK70" s="474"/>
      <c r="AL70" s="556">
        <f t="shared" si="15"/>
        <v>0</v>
      </c>
      <c r="AM70" s="474"/>
      <c r="AN70" s="474"/>
      <c r="AQ70" s="470"/>
      <c r="AR70" s="470"/>
    </row>
    <row r="71" spans="1:51" ht="12" customHeight="1" x14ac:dyDescent="0.2">
      <c r="A71" s="316"/>
      <c r="B71" s="71"/>
      <c r="C71" s="18" t="str">
        <f>'T1'!$I$6</f>
        <v>Computador Portátil</v>
      </c>
      <c r="D71" s="17"/>
      <c r="E71" s="17"/>
      <c r="F71" s="18"/>
      <c r="G71" s="18"/>
      <c r="H71" s="18"/>
      <c r="I71" s="18"/>
      <c r="J71" s="17"/>
      <c r="K71" s="17"/>
      <c r="L71" s="363" t="s">
        <v>146</v>
      </c>
      <c r="M71" s="338"/>
      <c r="N71" s="161" t="str">
        <f>'T1'!$A$8</f>
        <v>unid.</v>
      </c>
      <c r="O71" s="17"/>
      <c r="P71" s="42">
        <f>$AO$2</f>
        <v>127</v>
      </c>
      <c r="Q71" s="11">
        <f>SUM(P71*M71)</f>
        <v>0</v>
      </c>
      <c r="R71" s="17"/>
      <c r="S71" s="94"/>
      <c r="V71" s="433">
        <v>621</v>
      </c>
      <c r="W71" s="413">
        <v>69</v>
      </c>
      <c r="X71" s="444">
        <v>621</v>
      </c>
      <c r="Y71" s="445">
        <v>345</v>
      </c>
      <c r="Z71" s="432">
        <f t="shared" si="17"/>
        <v>0</v>
      </c>
      <c r="AB71" s="432">
        <f t="shared" si="18"/>
        <v>0</v>
      </c>
      <c r="AD71" s="432">
        <f t="shared" si="19"/>
        <v>0</v>
      </c>
      <c r="AE71" s="449"/>
      <c r="AF71" s="449"/>
      <c r="AG71" s="449"/>
      <c r="AH71" s="449"/>
      <c r="AL71" s="556">
        <f t="shared" si="15"/>
        <v>0</v>
      </c>
    </row>
    <row r="72" spans="1:51" ht="12" customHeight="1" x14ac:dyDescent="0.2">
      <c r="A72" s="316"/>
      <c r="B72" s="71"/>
      <c r="C72" s="18"/>
      <c r="D72" s="17"/>
      <c r="E72" s="17"/>
      <c r="F72" s="18"/>
      <c r="G72" s="18"/>
      <c r="H72" s="18"/>
      <c r="I72" s="18"/>
      <c r="J72" s="17"/>
      <c r="K72" s="17"/>
      <c r="L72" s="51"/>
      <c r="M72" s="14"/>
      <c r="N72" s="161"/>
      <c r="O72" s="17"/>
      <c r="P72" s="42"/>
      <c r="Q72" s="11"/>
      <c r="R72" s="17"/>
      <c r="S72" s="94"/>
      <c r="V72" s="433">
        <v>630</v>
      </c>
      <c r="W72" s="413">
        <v>70</v>
      </c>
      <c r="X72" s="444">
        <v>630</v>
      </c>
      <c r="Y72" s="445">
        <v>350</v>
      </c>
      <c r="Z72" s="432">
        <f t="shared" si="17"/>
        <v>0</v>
      </c>
      <c r="AE72" s="449"/>
      <c r="AF72" s="449"/>
      <c r="AG72" s="449"/>
      <c r="AH72" s="449"/>
      <c r="AL72" s="568">
        <f t="shared" si="15"/>
        <v>0</v>
      </c>
    </row>
    <row r="73" spans="1:51" ht="12" customHeight="1" x14ac:dyDescent="0.2">
      <c r="A73" s="316"/>
      <c r="B73" s="71"/>
      <c r="C73" s="18" t="str">
        <f>'T1'!$I$11</f>
        <v>Computador de Mesa (NÃO inclui monitor)</v>
      </c>
      <c r="D73" s="17"/>
      <c r="E73" s="17"/>
      <c r="F73" s="18"/>
      <c r="G73" s="18"/>
      <c r="H73" s="18"/>
      <c r="I73" s="18"/>
      <c r="J73" s="17"/>
      <c r="K73" s="17"/>
      <c r="L73" s="365" t="s">
        <v>147</v>
      </c>
      <c r="M73" s="338"/>
      <c r="N73" s="161" t="str">
        <f>'T1'!$A$8</f>
        <v>unid.</v>
      </c>
      <c r="O73" s="17"/>
      <c r="P73" s="42">
        <f>$AP$2</f>
        <v>104</v>
      </c>
      <c r="Q73" s="11">
        <f>SUM(P73*M73)</f>
        <v>0</v>
      </c>
      <c r="R73" s="17"/>
      <c r="S73" s="94"/>
      <c r="V73" s="433">
        <v>639</v>
      </c>
      <c r="W73" s="413">
        <v>71</v>
      </c>
      <c r="X73" s="444">
        <v>639</v>
      </c>
      <c r="Y73" s="445">
        <v>355</v>
      </c>
      <c r="Z73" s="432">
        <f t="shared" si="17"/>
        <v>0</v>
      </c>
      <c r="AE73" s="449"/>
      <c r="AF73" s="449"/>
      <c r="AG73" s="449"/>
      <c r="AH73" s="449"/>
      <c r="AL73" s="568">
        <f t="shared" si="15"/>
        <v>0</v>
      </c>
    </row>
    <row r="74" spans="1:51" ht="12" customHeight="1" x14ac:dyDescent="0.2">
      <c r="A74" s="316"/>
      <c r="B74" s="71"/>
      <c r="C74" s="18"/>
      <c r="D74" s="17"/>
      <c r="E74" s="17"/>
      <c r="F74" s="18"/>
      <c r="G74" s="18"/>
      <c r="H74" s="18"/>
      <c r="I74" s="18"/>
      <c r="J74" s="17"/>
      <c r="K74" s="17"/>
      <c r="L74" s="366"/>
      <c r="M74" s="14"/>
      <c r="N74" s="161"/>
      <c r="O74" s="17"/>
      <c r="P74" s="42"/>
      <c r="Q74" s="11"/>
      <c r="R74" s="17"/>
      <c r="S74" s="94"/>
      <c r="V74" s="433">
        <v>648</v>
      </c>
      <c r="W74" s="413">
        <v>72</v>
      </c>
      <c r="X74" s="444">
        <v>648</v>
      </c>
      <c r="Y74" s="445">
        <v>360</v>
      </c>
      <c r="Z74" s="432">
        <f t="shared" si="17"/>
        <v>0</v>
      </c>
      <c r="AE74" s="449"/>
      <c r="AF74" s="449"/>
      <c r="AG74" s="449"/>
      <c r="AH74" s="449"/>
      <c r="AI74" s="470"/>
      <c r="AL74" s="568">
        <f t="shared" si="15"/>
        <v>0</v>
      </c>
    </row>
    <row r="75" spans="1:51" s="153" customFormat="1" ht="12" customHeight="1" x14ac:dyDescent="0.2">
      <c r="A75" s="316"/>
      <c r="B75" s="71"/>
      <c r="C75" s="18" t="str">
        <f>'T1'!$E$35</f>
        <v>Monitores</v>
      </c>
      <c r="D75" s="18"/>
      <c r="E75" s="137" t="s">
        <v>144</v>
      </c>
      <c r="F75" s="10"/>
      <c r="G75" s="10"/>
      <c r="H75" s="18"/>
      <c r="I75" s="18"/>
      <c r="J75" s="17"/>
      <c r="K75" s="17"/>
      <c r="L75" s="367">
        <v>405053</v>
      </c>
      <c r="M75" s="338"/>
      <c r="N75" s="161" t="str">
        <f>'T1'!$A$8</f>
        <v>unid.</v>
      </c>
      <c r="O75" s="17"/>
      <c r="P75" s="42">
        <f>$AF$17</f>
        <v>56</v>
      </c>
      <c r="Q75" s="11">
        <f>SUM(P75*M75)</f>
        <v>0</v>
      </c>
      <c r="R75" s="17"/>
      <c r="S75" s="94"/>
      <c r="T75" s="457"/>
      <c r="U75" s="428"/>
      <c r="V75" s="433">
        <v>657</v>
      </c>
      <c r="W75" s="413">
        <v>73</v>
      </c>
      <c r="X75" s="444">
        <v>657</v>
      </c>
      <c r="Y75" s="445">
        <v>365</v>
      </c>
      <c r="Z75" s="432">
        <f t="shared" si="17"/>
        <v>0</v>
      </c>
      <c r="AA75" s="449"/>
      <c r="AB75" s="449"/>
      <c r="AC75" s="449"/>
      <c r="AD75" s="449"/>
      <c r="AE75" s="449"/>
      <c r="AF75" s="449"/>
      <c r="AG75" s="449"/>
      <c r="AH75" s="449"/>
      <c r="AI75" s="451"/>
      <c r="AJ75" s="451"/>
      <c r="AK75" s="451"/>
      <c r="AL75" s="568">
        <f t="shared" si="15"/>
        <v>0</v>
      </c>
      <c r="AM75" s="451"/>
      <c r="AN75" s="451"/>
      <c r="AO75" s="474"/>
      <c r="AP75" s="451"/>
      <c r="AQ75" s="451"/>
      <c r="AR75" s="451"/>
      <c r="AS75" s="474"/>
      <c r="AT75" s="451"/>
      <c r="AU75" s="451"/>
      <c r="AV75" s="451"/>
      <c r="AW75" s="474"/>
      <c r="AX75" s="474"/>
      <c r="AY75" s="578"/>
    </row>
    <row r="76" spans="1:51" ht="12" customHeight="1" x14ac:dyDescent="0.2">
      <c r="A76" s="316"/>
      <c r="B76" s="71"/>
      <c r="C76" s="78"/>
      <c r="D76" s="18"/>
      <c r="E76" s="17"/>
      <c r="F76" s="18"/>
      <c r="G76" s="18"/>
      <c r="H76" s="18"/>
      <c r="I76" s="18"/>
      <c r="J76" s="17"/>
      <c r="K76" s="17"/>
      <c r="L76" s="51"/>
      <c r="M76" s="91"/>
      <c r="N76" s="161"/>
      <c r="O76" s="17"/>
      <c r="P76" s="42"/>
      <c r="Q76" s="17"/>
      <c r="R76" s="11"/>
      <c r="S76" s="94"/>
      <c r="V76" s="433">
        <v>666</v>
      </c>
      <c r="W76" s="413">
        <v>74</v>
      </c>
      <c r="X76" s="444">
        <v>666</v>
      </c>
      <c r="Y76" s="445">
        <v>370</v>
      </c>
      <c r="Z76" s="432">
        <f t="shared" si="17"/>
        <v>0</v>
      </c>
      <c r="AE76" s="449"/>
      <c r="AF76" s="449"/>
      <c r="AG76" s="449"/>
      <c r="AH76" s="449"/>
      <c r="AI76" s="470"/>
      <c r="AL76" s="568">
        <f t="shared" si="15"/>
        <v>0</v>
      </c>
      <c r="AR76" s="474"/>
    </row>
    <row r="77" spans="1:51" s="153" customFormat="1" ht="12" customHeight="1" x14ac:dyDescent="0.2">
      <c r="A77" s="316"/>
      <c r="B77" s="71"/>
      <c r="C77" s="18" t="str">
        <f>'T1'!$E$35</f>
        <v>Monitores</v>
      </c>
      <c r="D77" s="18"/>
      <c r="E77" s="137" t="s">
        <v>145</v>
      </c>
      <c r="F77" s="18"/>
      <c r="G77" s="18"/>
      <c r="H77" s="18"/>
      <c r="I77" s="18"/>
      <c r="J77" s="17"/>
      <c r="K77" s="17"/>
      <c r="L77" s="364">
        <v>408410</v>
      </c>
      <c r="M77" s="338"/>
      <c r="N77" s="291" t="str">
        <f>'T1'!$A$8</f>
        <v>unid.</v>
      </c>
      <c r="O77" s="17"/>
      <c r="P77" s="42">
        <f>$AG$17</f>
        <v>73</v>
      </c>
      <c r="Q77" s="11">
        <f>SUM(P77*M77)</f>
        <v>0</v>
      </c>
      <c r="R77" s="11"/>
      <c r="S77" s="94"/>
      <c r="T77" s="457"/>
      <c r="U77" s="428"/>
      <c r="V77" s="433">
        <v>675</v>
      </c>
      <c r="W77" s="413">
        <v>75</v>
      </c>
      <c r="X77" s="444">
        <v>675</v>
      </c>
      <c r="Y77" s="445">
        <v>375</v>
      </c>
      <c r="Z77" s="432">
        <f t="shared" si="17"/>
        <v>0</v>
      </c>
      <c r="AA77" s="449"/>
      <c r="AB77" s="449"/>
      <c r="AC77" s="449"/>
      <c r="AD77" s="449"/>
      <c r="AE77" s="449"/>
      <c r="AF77" s="449"/>
      <c r="AG77" s="449"/>
      <c r="AH77" s="449"/>
      <c r="AI77" s="451"/>
      <c r="AJ77" s="451"/>
      <c r="AK77" s="451"/>
      <c r="AL77" s="568">
        <f t="shared" si="15"/>
        <v>0</v>
      </c>
      <c r="AM77" s="451"/>
      <c r="AN77" s="451"/>
      <c r="AO77" s="474"/>
      <c r="AP77" s="451"/>
      <c r="AQ77" s="451"/>
      <c r="AR77" s="451"/>
      <c r="AS77" s="474"/>
      <c r="AT77" s="451"/>
      <c r="AU77" s="451"/>
      <c r="AV77" s="451"/>
      <c r="AW77" s="474"/>
      <c r="AX77" s="474"/>
      <c r="AY77" s="578"/>
    </row>
    <row r="78" spans="1:51" ht="12" customHeight="1" x14ac:dyDescent="0.2">
      <c r="A78" s="316"/>
      <c r="B78" s="71"/>
      <c r="C78" s="78"/>
      <c r="D78" s="18"/>
      <c r="E78" s="17"/>
      <c r="F78" s="18"/>
      <c r="G78" s="18"/>
      <c r="H78" s="18"/>
      <c r="I78" s="18"/>
      <c r="J78" s="17"/>
      <c r="K78" s="17"/>
      <c r="L78" s="51"/>
      <c r="M78" s="91"/>
      <c r="N78" s="291"/>
      <c r="O78" s="17"/>
      <c r="P78" s="42"/>
      <c r="Q78" s="17"/>
      <c r="R78" s="11"/>
      <c r="S78" s="94"/>
      <c r="V78" s="433">
        <v>684</v>
      </c>
      <c r="W78" s="413">
        <v>76</v>
      </c>
      <c r="X78" s="444">
        <v>684</v>
      </c>
      <c r="Y78" s="445">
        <v>380</v>
      </c>
      <c r="Z78" s="432">
        <f t="shared" si="17"/>
        <v>0</v>
      </c>
      <c r="AE78" s="449"/>
      <c r="AF78" s="449"/>
      <c r="AG78" s="449"/>
      <c r="AH78" s="449"/>
      <c r="AL78" s="568">
        <f t="shared" si="15"/>
        <v>0</v>
      </c>
    </row>
    <row r="79" spans="1:51" ht="12" customHeight="1" x14ac:dyDescent="0.2">
      <c r="A79" s="316"/>
      <c r="B79" s="71"/>
      <c r="C79" s="78"/>
      <c r="D79" s="18"/>
      <c r="E79" s="17"/>
      <c r="F79" s="18"/>
      <c r="G79" s="18"/>
      <c r="H79" s="18"/>
      <c r="I79" s="18"/>
      <c r="J79" s="17"/>
      <c r="K79" s="17"/>
      <c r="L79" s="51"/>
      <c r="M79" s="91"/>
      <c r="N79" s="361"/>
      <c r="O79" s="17"/>
      <c r="P79" s="42"/>
      <c r="Q79" s="17"/>
      <c r="R79" s="11"/>
      <c r="S79" s="94"/>
      <c r="V79" s="433">
        <v>693</v>
      </c>
      <c r="W79" s="413">
        <v>77</v>
      </c>
      <c r="X79" s="444">
        <v>693</v>
      </c>
      <c r="Y79" s="445">
        <v>385</v>
      </c>
      <c r="Z79" s="432">
        <f t="shared" si="17"/>
        <v>0</v>
      </c>
      <c r="AE79" s="449"/>
      <c r="AF79" s="449"/>
      <c r="AG79" s="449"/>
      <c r="AH79" s="449"/>
      <c r="AL79" s="568">
        <f t="shared" si="15"/>
        <v>0</v>
      </c>
    </row>
    <row r="80" spans="1:51" ht="12" customHeight="1" x14ac:dyDescent="0.2">
      <c r="A80" s="316"/>
      <c r="B80" s="150" t="s">
        <v>231</v>
      </c>
      <c r="C80" s="32" t="str">
        <f>'T1'!$E$25</f>
        <v>TELECOMUNICAÇÕES</v>
      </c>
      <c r="D80" s="32"/>
      <c r="E80" s="32"/>
      <c r="F80" s="95" t="str">
        <f>'T1'!$I$16</f>
        <v>Telefone de Mesa</v>
      </c>
      <c r="G80" s="18"/>
      <c r="H80" s="18"/>
      <c r="I80" s="276" t="str">
        <f>'T1'!$A$33</f>
        <v>Ler+</v>
      </c>
      <c r="L80" s="363" t="s">
        <v>152</v>
      </c>
      <c r="M80" s="338"/>
      <c r="N80" s="161" t="str">
        <f>'T1'!$A$8</f>
        <v>unid.</v>
      </c>
      <c r="O80" s="42"/>
      <c r="P80" s="183">
        <f>$AR$2</f>
        <v>77.8</v>
      </c>
      <c r="Q80" s="11">
        <f>SUM(P80*M80)</f>
        <v>0</v>
      </c>
      <c r="R80" s="17"/>
      <c r="S80" s="94"/>
      <c r="V80" s="433">
        <v>702</v>
      </c>
      <c r="W80" s="413">
        <v>78</v>
      </c>
      <c r="X80" s="444">
        <v>702</v>
      </c>
      <c r="Y80" s="445">
        <v>390</v>
      </c>
      <c r="AE80" s="449"/>
      <c r="AF80" s="449"/>
      <c r="AG80" s="449"/>
      <c r="AH80" s="449"/>
      <c r="AL80" s="569">
        <f t="shared" si="15"/>
        <v>0</v>
      </c>
    </row>
    <row r="81" spans="1:34" ht="12" customHeight="1" x14ac:dyDescent="0.2">
      <c r="A81" s="316"/>
      <c r="B81" s="150"/>
      <c r="C81" s="32"/>
      <c r="D81" s="32"/>
      <c r="E81" s="32"/>
      <c r="F81" s="95"/>
      <c r="G81" s="18"/>
      <c r="H81" s="18"/>
      <c r="I81" s="18"/>
      <c r="L81" s="289"/>
      <c r="M81" s="289"/>
      <c r="N81" s="289"/>
      <c r="O81" s="42"/>
      <c r="P81" s="183"/>
      <c r="Q81" s="11"/>
      <c r="R81" s="17"/>
      <c r="S81" s="94"/>
      <c r="V81" s="433">
        <v>711</v>
      </c>
      <c r="W81" s="413">
        <v>79</v>
      </c>
      <c r="X81" s="444">
        <v>711</v>
      </c>
      <c r="Y81" s="445">
        <v>395</v>
      </c>
      <c r="AE81" s="449"/>
      <c r="AF81" s="449"/>
      <c r="AG81" s="449"/>
      <c r="AH81" s="449"/>
    </row>
    <row r="82" spans="1:34" ht="12" customHeight="1" x14ac:dyDescent="0.2">
      <c r="A82" s="316"/>
      <c r="B82" s="150"/>
      <c r="C82" s="32"/>
      <c r="D82" s="32"/>
      <c r="E82" s="32"/>
      <c r="F82" s="95"/>
      <c r="G82" s="18"/>
      <c r="H82" s="18"/>
      <c r="I82" s="18"/>
      <c r="L82" s="289"/>
      <c r="M82" s="289"/>
      <c r="N82" s="289"/>
      <c r="O82" s="42"/>
      <c r="P82" s="183"/>
      <c r="Q82" s="11"/>
      <c r="R82" s="17"/>
      <c r="S82" s="94"/>
      <c r="V82" s="433">
        <v>720</v>
      </c>
      <c r="W82" s="413">
        <v>80</v>
      </c>
      <c r="X82" s="444">
        <v>720</v>
      </c>
      <c r="Y82" s="445">
        <v>400</v>
      </c>
      <c r="AE82" s="449"/>
      <c r="AF82" s="449"/>
      <c r="AG82" s="449"/>
      <c r="AH82" s="449"/>
    </row>
    <row r="83" spans="1:34" ht="12" customHeight="1" x14ac:dyDescent="0.2">
      <c r="A83" s="316"/>
      <c r="B83" s="150" t="s">
        <v>231</v>
      </c>
      <c r="C83" s="32" t="str">
        <f>'T1'!$C$26</f>
        <v>HOSPEDEIRAS</v>
      </c>
      <c r="D83" s="32"/>
      <c r="E83" s="32"/>
      <c r="F83" s="276" t="str">
        <f>'T1'!$A$33</f>
        <v>Ler+</v>
      </c>
      <c r="G83" s="18"/>
      <c r="J83" s="19"/>
      <c r="K83" s="358"/>
      <c r="L83" s="17"/>
      <c r="M83" s="361"/>
      <c r="N83" s="361"/>
      <c r="O83" s="361"/>
      <c r="P83" s="361"/>
      <c r="Q83" s="361"/>
      <c r="S83" s="94"/>
      <c r="V83" s="433">
        <v>729</v>
      </c>
      <c r="W83" s="413">
        <v>81</v>
      </c>
      <c r="X83" s="444">
        <v>729</v>
      </c>
      <c r="Y83" s="445">
        <v>405</v>
      </c>
      <c r="AE83" s="449"/>
      <c r="AF83" s="449"/>
      <c r="AG83" s="449"/>
      <c r="AH83" s="449"/>
    </row>
    <row r="84" spans="1:34" ht="12" customHeight="1" x14ac:dyDescent="0.2">
      <c r="A84" s="316"/>
      <c r="B84" s="71"/>
      <c r="C84" s="359" t="str">
        <f>'T1'!$E$15</f>
        <v>Português + 1 Idioma</v>
      </c>
      <c r="D84" s="17"/>
      <c r="E84" s="6"/>
      <c r="F84" s="18"/>
      <c r="G84" s="601"/>
      <c r="H84" s="610"/>
      <c r="I84" s="602"/>
      <c r="J84" s="93"/>
      <c r="K84" s="317"/>
      <c r="L84" s="361" t="str">
        <f>'T1'!$A$8</f>
        <v>unid.</v>
      </c>
      <c r="M84" s="363" t="s">
        <v>173</v>
      </c>
      <c r="N84" s="362"/>
      <c r="O84" s="361" t="str">
        <f>'T1'!$C$21</f>
        <v xml:space="preserve"> Horas</v>
      </c>
      <c r="P84" s="66">
        <v>13.04</v>
      </c>
      <c r="Q84" s="11">
        <f>SUM(N84*K84)*P84</f>
        <v>0</v>
      </c>
      <c r="R84" s="17"/>
      <c r="S84" s="94"/>
      <c r="V84" s="433">
        <v>738</v>
      </c>
      <c r="W84" s="413">
        <v>82</v>
      </c>
      <c r="X84" s="444">
        <v>738</v>
      </c>
      <c r="Y84" s="445">
        <v>410</v>
      </c>
      <c r="AE84" s="449"/>
      <c r="AF84" s="449"/>
      <c r="AG84" s="449"/>
      <c r="AH84" s="449"/>
    </row>
    <row r="85" spans="1:34" ht="12" customHeight="1" x14ac:dyDescent="0.2">
      <c r="A85" s="316"/>
      <c r="B85" s="71"/>
      <c r="C85" s="18"/>
      <c r="D85" s="17"/>
      <c r="E85" s="6"/>
      <c r="F85" s="18"/>
      <c r="G85" s="18"/>
      <c r="H85" s="18"/>
      <c r="I85" s="18"/>
      <c r="J85" s="93"/>
      <c r="K85" s="609">
        <f>IF(N84&gt;0,0,(IF(G84&gt;0,U8,)))</f>
        <v>0</v>
      </c>
      <c r="L85" s="609"/>
      <c r="M85" s="609"/>
      <c r="N85" s="609"/>
      <c r="O85" s="6"/>
      <c r="P85" s="42"/>
      <c r="Q85" s="11"/>
      <c r="R85" s="17"/>
      <c r="S85" s="94"/>
      <c r="V85" s="433">
        <v>747</v>
      </c>
      <c r="W85" s="413">
        <v>83</v>
      </c>
      <c r="X85" s="444">
        <v>747</v>
      </c>
      <c r="Y85" s="445">
        <v>415</v>
      </c>
      <c r="AE85" s="449"/>
      <c r="AF85" s="449"/>
      <c r="AG85" s="449"/>
      <c r="AH85" s="449"/>
    </row>
    <row r="86" spans="1:34" ht="12" customHeight="1" x14ac:dyDescent="0.2">
      <c r="A86" s="316"/>
      <c r="B86" s="71"/>
      <c r="C86" s="359" t="str">
        <f>'T1'!$E$20</f>
        <v>Português + 2 Idiomas</v>
      </c>
      <c r="D86" s="6"/>
      <c r="E86" s="6"/>
      <c r="F86" s="18"/>
      <c r="G86" s="601"/>
      <c r="H86" s="610"/>
      <c r="I86" s="602"/>
      <c r="J86" s="93"/>
      <c r="K86" s="317"/>
      <c r="L86" s="361" t="str">
        <f>'T1'!$A$8</f>
        <v>unid.</v>
      </c>
      <c r="M86" s="363" t="s">
        <v>174</v>
      </c>
      <c r="N86" s="362"/>
      <c r="O86" s="361" t="str">
        <f>'T1'!$C$21</f>
        <v xml:space="preserve"> Horas</v>
      </c>
      <c r="P86" s="66">
        <v>14.14</v>
      </c>
      <c r="Q86" s="11">
        <f>SUM(N86*K86)*P86</f>
        <v>0</v>
      </c>
      <c r="R86" s="6"/>
      <c r="S86" s="94"/>
      <c r="V86" s="433">
        <v>756</v>
      </c>
      <c r="W86" s="453">
        <v>84</v>
      </c>
      <c r="X86" s="444">
        <v>756</v>
      </c>
      <c r="Y86" s="445">
        <v>420</v>
      </c>
      <c r="AE86" s="449"/>
      <c r="AF86" s="449"/>
      <c r="AG86" s="449"/>
      <c r="AH86" s="449"/>
    </row>
    <row r="87" spans="1:34" ht="12" customHeight="1" x14ac:dyDescent="0.2">
      <c r="A87" s="316"/>
      <c r="B87" s="71"/>
      <c r="C87" s="78"/>
      <c r="D87" s="18"/>
      <c r="E87" s="6"/>
      <c r="F87" s="18"/>
      <c r="G87" s="93"/>
      <c r="H87" s="93"/>
      <c r="I87" s="93"/>
      <c r="J87" s="93"/>
      <c r="K87" s="609">
        <f>IF(N86&gt;0,0,(IF(G86&gt;0,U8,)))</f>
        <v>0</v>
      </c>
      <c r="L87" s="609"/>
      <c r="M87" s="609"/>
      <c r="N87" s="609"/>
      <c r="O87" s="6"/>
      <c r="P87" s="42"/>
      <c r="Q87" s="6"/>
      <c r="R87" s="11"/>
      <c r="S87" s="94"/>
      <c r="V87" s="433">
        <v>765</v>
      </c>
      <c r="X87" s="444">
        <v>765</v>
      </c>
      <c r="Y87" s="445">
        <v>425</v>
      </c>
      <c r="AE87" s="449"/>
      <c r="AF87" s="449"/>
      <c r="AG87" s="449"/>
      <c r="AH87" s="449"/>
    </row>
    <row r="88" spans="1:34" ht="12" customHeight="1" x14ac:dyDescent="0.2">
      <c r="A88" s="316"/>
      <c r="B88" s="71"/>
      <c r="C88" s="78"/>
      <c r="D88" s="359" t="str">
        <f>'T1'!$A$28</f>
        <v>Outro</v>
      </c>
      <c r="E88" s="611"/>
      <c r="F88" s="611"/>
      <c r="G88" s="611"/>
      <c r="H88" s="6"/>
      <c r="I88" s="18" t="str">
        <f>'T1'!$C$16</f>
        <v>Observações:</v>
      </c>
      <c r="J88" s="18"/>
      <c r="K88" s="611"/>
      <c r="L88" s="611"/>
      <c r="M88" s="611"/>
      <c r="N88" s="611"/>
      <c r="O88" s="611"/>
      <c r="P88" s="611"/>
      <c r="Q88" s="611"/>
      <c r="R88" s="611"/>
      <c r="S88" s="94"/>
      <c r="V88" s="433">
        <v>774</v>
      </c>
      <c r="X88" s="444">
        <v>774</v>
      </c>
      <c r="Y88" s="445">
        <v>430</v>
      </c>
      <c r="AE88" s="449"/>
      <c r="AF88" s="449"/>
      <c r="AG88" s="449"/>
      <c r="AH88" s="449"/>
    </row>
    <row r="89" spans="1:34" ht="12" customHeight="1" x14ac:dyDescent="0.2">
      <c r="A89" s="316"/>
      <c r="B89" s="71"/>
      <c r="C89" s="78"/>
      <c r="D89" s="18"/>
      <c r="E89" s="6"/>
      <c r="F89" s="18"/>
      <c r="G89" s="93"/>
      <c r="H89" s="93"/>
      <c r="I89" s="93"/>
      <c r="J89" s="93"/>
      <c r="K89" s="93"/>
      <c r="L89" s="93"/>
      <c r="M89" s="93"/>
      <c r="N89" s="361"/>
      <c r="O89" s="6"/>
      <c r="P89" s="42"/>
      <c r="Q89" s="6"/>
      <c r="R89" s="11"/>
      <c r="S89" s="94"/>
      <c r="V89" s="433">
        <v>783</v>
      </c>
      <c r="X89" s="444">
        <v>783</v>
      </c>
      <c r="Y89" s="445">
        <v>435</v>
      </c>
      <c r="AE89" s="449"/>
      <c r="AF89" s="449"/>
      <c r="AG89" s="449"/>
      <c r="AH89" s="449"/>
    </row>
    <row r="90" spans="1:34" ht="12" customHeight="1" x14ac:dyDescent="0.2">
      <c r="A90" s="316"/>
      <c r="B90" s="71"/>
      <c r="C90" s="78"/>
      <c r="D90" s="18"/>
      <c r="E90" s="6"/>
      <c r="F90" s="18"/>
      <c r="G90" s="93"/>
      <c r="H90" s="93"/>
      <c r="I90" s="93"/>
      <c r="J90" s="93"/>
      <c r="K90" s="93"/>
      <c r="L90" s="93"/>
      <c r="M90" s="93"/>
      <c r="N90" s="361"/>
      <c r="O90" s="6"/>
      <c r="P90" s="42"/>
      <c r="Q90" s="6"/>
      <c r="R90" s="11"/>
      <c r="S90" s="94"/>
      <c r="V90" s="433">
        <v>792</v>
      </c>
      <c r="X90" s="444">
        <v>792</v>
      </c>
      <c r="Y90" s="445">
        <v>440</v>
      </c>
      <c r="AE90" s="449"/>
      <c r="AF90" s="449"/>
      <c r="AG90" s="449"/>
      <c r="AH90" s="449"/>
    </row>
    <row r="91" spans="1:34" ht="12" customHeight="1" x14ac:dyDescent="0.2">
      <c r="A91" s="316"/>
      <c r="B91" s="150" t="s">
        <v>231</v>
      </c>
      <c r="C91" s="32" t="str">
        <f>'T1'!$C$11</f>
        <v xml:space="preserve">VIGILÂNCIA </v>
      </c>
      <c r="D91" s="32"/>
      <c r="F91" s="276" t="str">
        <f>'T1'!$A$33</f>
        <v>Ler+</v>
      </c>
      <c r="G91" s="32"/>
      <c r="J91" s="338"/>
      <c r="K91" s="361" t="str">
        <f>'T1'!$A$8</f>
        <v>unid.</v>
      </c>
      <c r="L91" s="156"/>
      <c r="M91" s="363" t="s">
        <v>78</v>
      </c>
      <c r="N91" s="317"/>
      <c r="O91" s="74" t="str">
        <f>'T1'!$C$21</f>
        <v xml:space="preserve"> Horas</v>
      </c>
      <c r="P91" s="41">
        <v>12.2</v>
      </c>
      <c r="Q91" s="11">
        <f>SUM(N91*J91)*P91</f>
        <v>0</v>
      </c>
      <c r="R91" s="17"/>
      <c r="S91" s="94"/>
      <c r="U91" s="570"/>
      <c r="V91" s="433">
        <v>801</v>
      </c>
      <c r="X91" s="444">
        <v>801</v>
      </c>
      <c r="Y91" s="445">
        <v>445</v>
      </c>
      <c r="AE91" s="449"/>
      <c r="AF91" s="449"/>
      <c r="AG91" s="449"/>
      <c r="AH91" s="449"/>
    </row>
    <row r="92" spans="1:34" ht="12" customHeight="1" x14ac:dyDescent="0.2">
      <c r="A92" s="316"/>
      <c r="B92" s="71"/>
      <c r="C92" s="78"/>
      <c r="J92" s="19"/>
      <c r="M92" s="600">
        <f>IF(N91&gt;0,0,(IF(J91&gt;0,$U$3,)))</f>
        <v>0</v>
      </c>
      <c r="N92" s="600"/>
      <c r="O92" s="600"/>
      <c r="S92" s="94"/>
      <c r="V92" s="433">
        <v>810</v>
      </c>
      <c r="X92" s="444">
        <v>810</v>
      </c>
      <c r="Y92" s="445">
        <v>450</v>
      </c>
      <c r="AE92" s="449"/>
      <c r="AF92" s="449"/>
      <c r="AG92" s="449"/>
      <c r="AH92" s="449"/>
    </row>
    <row r="93" spans="1:34" ht="12" customHeight="1" x14ac:dyDescent="0.2">
      <c r="A93" s="316"/>
      <c r="B93" s="71"/>
      <c r="C93" s="75"/>
      <c r="D93" s="621" t="str">
        <f>'T1'!$C$16</f>
        <v>Observações:</v>
      </c>
      <c r="E93" s="621"/>
      <c r="F93" s="611"/>
      <c r="G93" s="611"/>
      <c r="H93" s="611"/>
      <c r="I93" s="611"/>
      <c r="J93" s="611"/>
      <c r="K93" s="611"/>
      <c r="L93" s="611"/>
      <c r="M93" s="611"/>
      <c r="N93" s="611"/>
      <c r="O93" s="611"/>
      <c r="P93" s="611"/>
      <c r="Q93" s="611"/>
      <c r="R93" s="611"/>
      <c r="S93" s="94"/>
      <c r="V93" s="433">
        <v>819</v>
      </c>
      <c r="X93" s="444">
        <v>819</v>
      </c>
      <c r="Y93" s="445">
        <v>455</v>
      </c>
      <c r="AE93" s="449"/>
      <c r="AF93" s="449"/>
      <c r="AG93" s="449"/>
      <c r="AH93" s="449"/>
    </row>
    <row r="94" spans="1:34" ht="12" customHeight="1" x14ac:dyDescent="0.2">
      <c r="A94" s="316"/>
      <c r="B94" s="71"/>
      <c r="C94" s="75"/>
      <c r="D94" s="18"/>
      <c r="E94" s="6"/>
      <c r="F94" s="18"/>
      <c r="G94" s="18"/>
      <c r="H94" s="18"/>
      <c r="I94" s="18"/>
      <c r="J94" s="6"/>
      <c r="K94" s="6"/>
      <c r="L94" s="361"/>
      <c r="M94" s="361"/>
      <c r="N94" s="361"/>
      <c r="O94" s="6"/>
      <c r="P94" s="42"/>
      <c r="Q94" s="6"/>
      <c r="R94" s="11"/>
      <c r="S94" s="94"/>
      <c r="V94" s="433">
        <v>828</v>
      </c>
      <c r="X94" s="444">
        <v>828</v>
      </c>
      <c r="Y94" s="445">
        <v>460</v>
      </c>
      <c r="AE94" s="449"/>
      <c r="AF94" s="449"/>
      <c r="AG94" s="449"/>
      <c r="AH94" s="449"/>
    </row>
    <row r="95" spans="1:34" ht="12" customHeight="1" x14ac:dyDescent="0.2">
      <c r="A95" s="316"/>
      <c r="B95" s="71"/>
      <c r="C95" s="75"/>
      <c r="D95" s="18"/>
      <c r="E95" s="6"/>
      <c r="F95" s="18"/>
      <c r="G95" s="18"/>
      <c r="H95" s="18"/>
      <c r="I95" s="18"/>
      <c r="J95" s="6"/>
      <c r="K95" s="6"/>
      <c r="L95" s="361"/>
      <c r="M95" s="361"/>
      <c r="N95" s="361"/>
      <c r="O95" s="6"/>
      <c r="P95" s="42"/>
      <c r="Q95" s="6"/>
      <c r="R95" s="11"/>
      <c r="S95" s="94"/>
      <c r="V95" s="433">
        <v>837</v>
      </c>
      <c r="X95" s="444">
        <v>837</v>
      </c>
      <c r="Y95" s="445">
        <v>465</v>
      </c>
      <c r="AE95" s="449"/>
      <c r="AF95" s="449"/>
      <c r="AG95" s="449"/>
      <c r="AH95" s="449"/>
    </row>
    <row r="96" spans="1:34" ht="12" customHeight="1" x14ac:dyDescent="0.2">
      <c r="A96" s="316"/>
      <c r="B96" s="150" t="s">
        <v>231</v>
      </c>
      <c r="C96" s="32" t="str">
        <f>'T1'!$G$11</f>
        <v>LIMPEZA DE STAND</v>
      </c>
      <c r="D96" s="32"/>
      <c r="E96" s="32"/>
      <c r="F96" s="32"/>
      <c r="G96" s="276" t="str">
        <f>'T1'!$A$33</f>
        <v>Ler+</v>
      </c>
      <c r="H96" s="18"/>
      <c r="J96" s="19"/>
      <c r="K96" s="17"/>
      <c r="L96" s="191" t="s">
        <v>166</v>
      </c>
      <c r="M96" s="338"/>
      <c r="N96" s="361" t="str">
        <f>'T1'!$A$3</f>
        <v>m2</v>
      </c>
      <c r="O96" s="17"/>
      <c r="P96" s="42">
        <f>$AL$1</f>
        <v>0</v>
      </c>
      <c r="Q96" s="11">
        <f>SUM(P96*M96)</f>
        <v>0</v>
      </c>
      <c r="R96" s="17"/>
      <c r="S96" s="94"/>
      <c r="V96" s="433">
        <v>846</v>
      </c>
      <c r="X96" s="444">
        <v>846</v>
      </c>
      <c r="Y96" s="445">
        <v>470</v>
      </c>
      <c r="AE96" s="449"/>
      <c r="AF96" s="449"/>
      <c r="AG96" s="449"/>
      <c r="AH96" s="449"/>
    </row>
    <row r="97" spans="1:51" ht="12" customHeight="1" x14ac:dyDescent="0.2">
      <c r="A97" s="316"/>
      <c r="B97" s="71"/>
      <c r="C97" s="78"/>
      <c r="D97" s="618"/>
      <c r="E97" s="618"/>
      <c r="F97" s="618"/>
      <c r="G97" s="618"/>
      <c r="H97" s="18"/>
      <c r="I97" s="17"/>
      <c r="J97" s="185"/>
      <c r="K97" s="17"/>
      <c r="L97" s="184"/>
      <c r="M97" s="17"/>
      <c r="N97" s="17"/>
      <c r="O97" s="17"/>
      <c r="P97" s="17"/>
      <c r="Q97" s="17"/>
      <c r="R97" s="17"/>
      <c r="S97" s="94"/>
      <c r="V97" s="433">
        <v>855</v>
      </c>
      <c r="X97" s="444">
        <v>855</v>
      </c>
      <c r="Y97" s="445">
        <v>475</v>
      </c>
      <c r="AE97" s="449"/>
      <c r="AF97" s="449"/>
      <c r="AG97" s="449"/>
    </row>
    <row r="98" spans="1:51" s="157" customFormat="1" ht="12" customHeight="1" x14ac:dyDescent="0.2">
      <c r="A98" s="316"/>
      <c r="B98" s="71"/>
      <c r="C98" s="78"/>
      <c r="D98" s="390"/>
      <c r="E98" s="390"/>
      <c r="F98" s="390"/>
      <c r="G98" s="390"/>
      <c r="H98" s="18"/>
      <c r="I98" s="17"/>
      <c r="J98" s="185"/>
      <c r="K98" s="17"/>
      <c r="L98" s="184"/>
      <c r="M98" s="17"/>
      <c r="N98" s="17"/>
      <c r="O98" s="17"/>
      <c r="P98" s="17"/>
      <c r="Q98" s="17"/>
      <c r="R98" s="17"/>
      <c r="S98" s="94"/>
      <c r="T98" s="457"/>
      <c r="U98" s="428"/>
      <c r="V98" s="433">
        <v>864</v>
      </c>
      <c r="W98" s="449"/>
      <c r="X98" s="444">
        <v>864</v>
      </c>
      <c r="Y98" s="445">
        <v>480</v>
      </c>
      <c r="Z98" s="449"/>
      <c r="AA98" s="449"/>
      <c r="AB98" s="449"/>
      <c r="AC98" s="449"/>
      <c r="AD98" s="449"/>
      <c r="AE98" s="449"/>
      <c r="AF98" s="449"/>
      <c r="AG98" s="449"/>
      <c r="AH98" s="451"/>
      <c r="AI98" s="451"/>
      <c r="AJ98" s="451"/>
      <c r="AK98" s="451"/>
      <c r="AL98" s="451"/>
      <c r="AM98" s="451"/>
      <c r="AN98" s="451"/>
      <c r="AO98" s="451"/>
      <c r="AP98" s="451"/>
      <c r="AQ98" s="451"/>
      <c r="AR98" s="451"/>
      <c r="AS98" s="451"/>
      <c r="AT98" s="451"/>
      <c r="AU98" s="451"/>
      <c r="AV98" s="451"/>
      <c r="AW98" s="570"/>
      <c r="AX98" s="570"/>
      <c r="AY98" s="581"/>
    </row>
    <row r="99" spans="1:51" ht="12" customHeight="1" x14ac:dyDescent="0.2">
      <c r="A99" s="316"/>
      <c r="B99" s="150" t="s">
        <v>231</v>
      </c>
      <c r="C99" s="89" t="str">
        <f>'T1'!$M$21</f>
        <v>CONTENTOR PARA LIXO DESMONTAGEM</v>
      </c>
      <c r="D99" s="17"/>
      <c r="E99" s="18"/>
      <c r="H99" s="276" t="str">
        <f>'T1'!$A$33</f>
        <v>Ler+</v>
      </c>
      <c r="J99" s="317"/>
      <c r="K99" s="361"/>
      <c r="L99" s="363">
        <f>Serviços!$AJ$31</f>
        <v>0</v>
      </c>
      <c r="M99" s="338"/>
      <c r="N99" s="361" t="str">
        <f>'T1'!$A$8</f>
        <v>unid.</v>
      </c>
      <c r="O99" s="17"/>
      <c r="P99" s="42">
        <f>$AK$31</f>
        <v>0</v>
      </c>
      <c r="Q99" s="11">
        <f>SUM(P99*M99)</f>
        <v>0</v>
      </c>
      <c r="R99" s="17"/>
      <c r="S99" s="94"/>
      <c r="V99" s="433">
        <v>873</v>
      </c>
      <c r="X99" s="444">
        <v>873</v>
      </c>
      <c r="Y99" s="445">
        <v>485</v>
      </c>
      <c r="AE99" s="449"/>
      <c r="AF99" s="449"/>
      <c r="AG99" s="449"/>
    </row>
    <row r="100" spans="1:51" ht="12" customHeight="1" x14ac:dyDescent="0.2">
      <c r="A100" s="344"/>
      <c r="B100" s="71"/>
      <c r="C100" s="78"/>
      <c r="D100" s="187"/>
      <c r="E100" s="53"/>
      <c r="G100" s="187"/>
      <c r="H100" s="18"/>
      <c r="I100" s="188"/>
      <c r="J100" s="187"/>
      <c r="K100" s="53"/>
      <c r="L100" s="600">
        <f>IF(M99&gt;0,0,(IF(J99&gt;0,$U$3,)))</f>
        <v>0</v>
      </c>
      <c r="M100" s="600"/>
      <c r="N100" s="600"/>
      <c r="O100" s="189"/>
      <c r="P100" s="53"/>
      <c r="Q100" s="190"/>
      <c r="R100" s="29"/>
      <c r="S100" s="226"/>
      <c r="V100" s="433">
        <v>882</v>
      </c>
      <c r="X100" s="444">
        <v>882</v>
      </c>
      <c r="Y100" s="445">
        <v>490</v>
      </c>
      <c r="AE100" s="449"/>
      <c r="AF100" s="449"/>
      <c r="AG100" s="449"/>
      <c r="AL100" s="570"/>
    </row>
    <row r="101" spans="1:51" ht="12" customHeight="1" x14ac:dyDescent="0.2">
      <c r="A101" s="316"/>
      <c r="B101" s="71"/>
      <c r="C101" s="18" t="str">
        <f>'T1'!$I$1</f>
        <v>Remoção de Lixos por m3 (avulso)</v>
      </c>
      <c r="D101" s="17"/>
      <c r="E101" s="17"/>
      <c r="F101" s="18"/>
      <c r="G101" s="18"/>
      <c r="H101" s="18"/>
      <c r="I101" s="18"/>
      <c r="J101" s="17"/>
      <c r="K101" s="17"/>
      <c r="L101" s="363" t="s">
        <v>72</v>
      </c>
      <c r="M101" s="338"/>
      <c r="N101" s="361" t="s">
        <v>73</v>
      </c>
      <c r="O101" s="17"/>
      <c r="P101" s="42">
        <v>33.11</v>
      </c>
      <c r="Q101" s="11">
        <f>SUM(P101*M101)</f>
        <v>0</v>
      </c>
      <c r="R101" s="17"/>
      <c r="S101" s="94"/>
      <c r="V101" s="433">
        <v>891</v>
      </c>
      <c r="X101" s="444">
        <v>891</v>
      </c>
      <c r="Y101" s="445">
        <v>495</v>
      </c>
      <c r="AE101" s="449"/>
      <c r="AF101" s="449"/>
      <c r="AG101" s="449"/>
    </row>
    <row r="102" spans="1:51" ht="12" customHeight="1" x14ac:dyDescent="0.2">
      <c r="A102" s="316"/>
      <c r="B102" s="71"/>
      <c r="C102" s="78"/>
      <c r="D102" s="18"/>
      <c r="E102" s="17"/>
      <c r="F102" s="18"/>
      <c r="G102" s="18"/>
      <c r="H102" s="18"/>
      <c r="I102" s="18"/>
      <c r="J102" s="17"/>
      <c r="K102" s="17"/>
      <c r="L102" s="51"/>
      <c r="M102" s="14"/>
      <c r="N102" s="14"/>
      <c r="O102" s="17"/>
      <c r="P102" s="42"/>
      <c r="Q102" s="11"/>
      <c r="R102" s="17"/>
      <c r="S102" s="94"/>
      <c r="V102" s="433">
        <v>900</v>
      </c>
      <c r="X102" s="444">
        <v>900</v>
      </c>
      <c r="Y102" s="445">
        <v>500</v>
      </c>
      <c r="AE102" s="449"/>
      <c r="AF102" s="449"/>
      <c r="AG102" s="449"/>
    </row>
    <row r="103" spans="1:51" ht="12" customHeight="1" x14ac:dyDescent="0.2">
      <c r="A103" s="316"/>
      <c r="B103" s="71"/>
      <c r="C103" s="78"/>
      <c r="D103" s="18"/>
      <c r="E103" s="17"/>
      <c r="F103" s="18"/>
      <c r="G103" s="18"/>
      <c r="H103" s="18"/>
      <c r="I103" s="18"/>
      <c r="J103" s="17"/>
      <c r="K103" s="17"/>
      <c r="L103" s="51"/>
      <c r="M103" s="14"/>
      <c r="N103" s="14"/>
      <c r="O103" s="17"/>
      <c r="P103" s="42"/>
      <c r="Q103" s="11"/>
      <c r="R103" s="17"/>
      <c r="S103" s="94"/>
      <c r="V103" s="433">
        <v>909</v>
      </c>
      <c r="X103" s="444">
        <v>909</v>
      </c>
      <c r="Y103" s="445">
        <v>505</v>
      </c>
      <c r="AE103" s="449"/>
      <c r="AF103" s="449"/>
      <c r="AG103" s="449"/>
    </row>
    <row r="104" spans="1:51" ht="12" customHeight="1" x14ac:dyDescent="0.2">
      <c r="A104" s="316"/>
      <c r="B104" s="150" t="s">
        <v>231</v>
      </c>
      <c r="C104" s="32" t="str">
        <f>'T1'!$I$36</f>
        <v>PARQUE SUBTERRÂNEO</v>
      </c>
      <c r="D104" s="32"/>
      <c r="E104" s="32"/>
      <c r="F104" s="32"/>
      <c r="H104" s="276" t="str">
        <f>'T1'!$A$33</f>
        <v>Ler+</v>
      </c>
      <c r="J104" s="19"/>
      <c r="K104" s="6"/>
      <c r="R104" s="17"/>
      <c r="S104" s="94"/>
      <c r="V104" s="433">
        <v>918</v>
      </c>
      <c r="X104" s="444">
        <v>918</v>
      </c>
      <c r="Y104" s="445">
        <v>510</v>
      </c>
      <c r="AE104" s="449"/>
      <c r="AF104" s="449"/>
      <c r="AG104" s="449"/>
    </row>
    <row r="105" spans="1:51" ht="12" customHeight="1" x14ac:dyDescent="0.2">
      <c r="A105" s="316"/>
      <c r="B105" s="71"/>
      <c r="C105" s="95" t="str">
        <f>'T1'!$M$31</f>
        <v>Estacionamento para todos os dias do Evento</v>
      </c>
      <c r="D105" s="18"/>
      <c r="E105" s="6"/>
      <c r="F105" s="18"/>
      <c r="G105" s="18"/>
      <c r="H105" s="18"/>
      <c r="J105" s="18"/>
      <c r="K105" s="6"/>
      <c r="L105" s="363" t="s">
        <v>74</v>
      </c>
      <c r="M105" s="338"/>
      <c r="N105" s="361" t="str">
        <f>'T1'!$A$8</f>
        <v>unid.</v>
      </c>
      <c r="O105" s="17"/>
      <c r="P105" s="42">
        <f>$AM$2</f>
        <v>31.23</v>
      </c>
      <c r="Q105" s="11">
        <f>SUM(P105*M105)</f>
        <v>0</v>
      </c>
      <c r="R105" s="17"/>
      <c r="S105" s="94"/>
      <c r="V105" s="433">
        <v>927</v>
      </c>
      <c r="X105" s="444">
        <v>927</v>
      </c>
      <c r="Y105" s="445">
        <v>515</v>
      </c>
      <c r="AE105" s="449"/>
      <c r="AF105" s="449"/>
      <c r="AG105" s="449"/>
    </row>
    <row r="106" spans="1:51" ht="12" customHeight="1" x14ac:dyDescent="0.2">
      <c r="A106" s="316"/>
      <c r="B106" s="150"/>
      <c r="C106" s="384"/>
      <c r="D106" s="384"/>
      <c r="E106" s="384"/>
      <c r="F106" s="384"/>
      <c r="G106" s="384"/>
      <c r="H106" s="384"/>
      <c r="I106" s="384"/>
      <c r="J106" s="384"/>
      <c r="K106" s="384"/>
      <c r="L106" s="384"/>
      <c r="M106" s="384"/>
      <c r="N106" s="384"/>
      <c r="O106" s="384"/>
      <c r="P106" s="384"/>
      <c r="Q106" s="384"/>
      <c r="R106" s="29"/>
      <c r="S106" s="94"/>
      <c r="V106" s="433">
        <v>936</v>
      </c>
      <c r="X106" s="444">
        <v>936</v>
      </c>
      <c r="Y106" s="445">
        <v>520</v>
      </c>
      <c r="AE106" s="449"/>
      <c r="AF106" s="449"/>
      <c r="AG106" s="449"/>
    </row>
    <row r="107" spans="1:51" ht="12" customHeight="1" x14ac:dyDescent="0.2">
      <c r="A107" s="316"/>
      <c r="B107" s="71"/>
      <c r="C107" s="95" t="str">
        <f>'T1'!$M$36</f>
        <v>Estacionamento Diário</v>
      </c>
      <c r="D107" s="384"/>
      <c r="E107" s="384"/>
      <c r="F107" s="384"/>
      <c r="G107" s="384"/>
      <c r="H107" s="384"/>
      <c r="I107" s="384"/>
      <c r="J107" s="384"/>
      <c r="K107" s="384"/>
      <c r="L107" s="364">
        <v>411062</v>
      </c>
      <c r="M107" s="338"/>
      <c r="N107" s="361" t="str">
        <f>'T1'!$A$8</f>
        <v>unid.</v>
      </c>
      <c r="O107" s="17"/>
      <c r="P107" s="42">
        <v>10.41</v>
      </c>
      <c r="Q107" s="11">
        <f>SUM(P107*M107)</f>
        <v>0</v>
      </c>
      <c r="R107" s="11"/>
      <c r="S107" s="94"/>
      <c r="V107" s="433">
        <v>945</v>
      </c>
      <c r="X107" s="444">
        <v>945</v>
      </c>
      <c r="Y107" s="445">
        <v>525</v>
      </c>
      <c r="AE107" s="449"/>
      <c r="AF107" s="449"/>
      <c r="AG107" s="449"/>
    </row>
    <row r="108" spans="1:51" ht="12" customHeight="1" x14ac:dyDescent="0.2">
      <c r="A108" s="316"/>
      <c r="B108" s="150"/>
      <c r="C108" s="384"/>
      <c r="D108" s="384"/>
      <c r="E108" s="384"/>
      <c r="F108" s="384"/>
      <c r="G108" s="384"/>
      <c r="H108" s="384"/>
      <c r="I108" s="384"/>
      <c r="J108" s="384"/>
      <c r="K108" s="384"/>
      <c r="L108" s="384"/>
      <c r="M108" s="384"/>
      <c r="N108" s="384"/>
      <c r="O108" s="384"/>
      <c r="P108" s="384"/>
      <c r="Q108" s="384"/>
      <c r="R108" s="11"/>
      <c r="S108" s="94"/>
      <c r="V108" s="433">
        <v>954</v>
      </c>
      <c r="X108" s="444">
        <v>954</v>
      </c>
      <c r="Y108" s="445">
        <v>530</v>
      </c>
    </row>
    <row r="109" spans="1:51" ht="12" customHeight="1" x14ac:dyDescent="0.2">
      <c r="A109" s="316"/>
      <c r="B109" s="71"/>
      <c r="D109" s="18"/>
      <c r="E109" s="17"/>
      <c r="F109" s="18"/>
      <c r="G109" s="18"/>
      <c r="H109" s="18"/>
      <c r="J109" s="18"/>
      <c r="K109" s="17"/>
      <c r="L109" s="280"/>
      <c r="M109" s="14"/>
      <c r="N109" s="361"/>
      <c r="O109" s="17"/>
      <c r="P109" s="42"/>
      <c r="Q109" s="17"/>
      <c r="R109" s="11"/>
      <c r="S109" s="94"/>
      <c r="V109" s="433">
        <v>963</v>
      </c>
      <c r="X109" s="444">
        <v>963</v>
      </c>
      <c r="Y109" s="445">
        <v>535</v>
      </c>
    </row>
    <row r="110" spans="1:51" ht="12" customHeight="1" x14ac:dyDescent="0.2">
      <c r="A110" s="316"/>
      <c r="B110" s="71"/>
      <c r="D110" s="18"/>
      <c r="E110" s="17"/>
      <c r="F110" s="18"/>
      <c r="G110" s="18"/>
      <c r="H110" s="18"/>
      <c r="J110" s="18"/>
      <c r="K110" s="17"/>
      <c r="L110" s="280"/>
      <c r="M110" s="14"/>
      <c r="N110" s="328"/>
      <c r="O110" s="17"/>
      <c r="P110" s="42"/>
      <c r="Q110" s="17"/>
      <c r="R110" s="11"/>
      <c r="S110" s="94"/>
      <c r="V110" s="433">
        <v>972</v>
      </c>
      <c r="X110" s="444">
        <v>972</v>
      </c>
      <c r="Y110" s="445">
        <v>540</v>
      </c>
    </row>
    <row r="111" spans="1:51" ht="12" customHeight="1" x14ac:dyDescent="0.2">
      <c r="A111" s="345"/>
      <c r="B111" s="27"/>
      <c r="C111" s="79"/>
      <c r="D111" s="22"/>
      <c r="E111" s="22"/>
      <c r="F111" s="22"/>
      <c r="G111" s="22"/>
      <c r="I111" s="147"/>
      <c r="J111" s="221"/>
      <c r="K111" s="36"/>
      <c r="L111" s="193"/>
      <c r="M111" s="36"/>
      <c r="N111" s="193"/>
      <c r="O111" s="98" t="s">
        <v>4</v>
      </c>
      <c r="P111" s="98"/>
      <c r="Q111" s="37">
        <f>SUM(Q15:Q19,Q26:Q47,Q51:Q63,Q71:Q86,Q91,Q96:Q107)</f>
        <v>0</v>
      </c>
      <c r="R111" s="194"/>
      <c r="S111" s="94"/>
      <c r="V111" s="433">
        <v>981</v>
      </c>
      <c r="X111" s="444">
        <v>981</v>
      </c>
      <c r="Y111" s="445">
        <v>545</v>
      </c>
    </row>
    <row r="112" spans="1:51" ht="12" customHeight="1" x14ac:dyDescent="0.2">
      <c r="A112" s="346"/>
      <c r="B112" s="44"/>
      <c r="C112" s="80"/>
      <c r="D112" s="23"/>
      <c r="E112" s="23"/>
      <c r="F112" s="23"/>
      <c r="G112" s="23"/>
      <c r="I112" s="619" t="str">
        <f>'T1'!$M$26</f>
        <v>IVA de Parque:  (Ler NORMAS DE PARTICIPAÇÃO)</v>
      </c>
      <c r="J112" s="620"/>
      <c r="K112" s="620"/>
      <c r="L112" s="620"/>
      <c r="M112" s="620"/>
      <c r="N112" s="620"/>
      <c r="O112" s="620"/>
      <c r="P112" s="100">
        <v>0.23</v>
      </c>
      <c r="Q112" s="38">
        <f>SUM(Q105:Q107)*P112</f>
        <v>0</v>
      </c>
      <c r="R112" s="195"/>
      <c r="S112" s="94"/>
      <c r="V112" s="433">
        <v>990</v>
      </c>
      <c r="X112" s="444">
        <v>990</v>
      </c>
      <c r="Y112" s="445">
        <v>550</v>
      </c>
    </row>
    <row r="113" spans="1:50" ht="12" customHeight="1" x14ac:dyDescent="0.2">
      <c r="A113" s="346"/>
      <c r="B113" s="44"/>
      <c r="C113" s="80"/>
      <c r="D113" s="23"/>
      <c r="E113" s="23"/>
      <c r="F113" s="23"/>
      <c r="G113" s="23"/>
      <c r="I113" s="616" t="str">
        <f>'T1'!$I$21</f>
        <v>IVA a taxa de:   (Ler NORMAS DE PARTICIPAÇÃO)</v>
      </c>
      <c r="J113" s="617"/>
      <c r="K113" s="617"/>
      <c r="L113" s="617"/>
      <c r="M113" s="617"/>
      <c r="N113" s="617"/>
      <c r="O113" s="617"/>
      <c r="P113" s="50">
        <f>IF($L$1="Português",23%,(IF($L$1="English",0,(IF($L$1="Español",0,(IF($L$1="Français",0)))))))</f>
        <v>0.23</v>
      </c>
      <c r="Q113" s="296">
        <f>SUM(Q15:Q19,Q26:Q63,Q71:Q86,Q91,Q96:Q101)*P113</f>
        <v>0</v>
      </c>
      <c r="R113" s="195"/>
      <c r="S113" s="94"/>
      <c r="V113" s="433">
        <v>999</v>
      </c>
      <c r="X113" s="444">
        <v>999</v>
      </c>
      <c r="Y113" s="445">
        <v>555</v>
      </c>
    </row>
    <row r="114" spans="1:50" ht="12" customHeight="1" x14ac:dyDescent="0.2">
      <c r="A114" s="346"/>
      <c r="B114" s="44"/>
      <c r="C114" s="80"/>
      <c r="D114" s="23"/>
      <c r="E114" s="23"/>
      <c r="F114" s="23"/>
      <c r="G114" s="23"/>
      <c r="I114" s="148"/>
      <c r="J114" s="143"/>
      <c r="K114" s="143"/>
      <c r="L114" s="143"/>
      <c r="M114" s="143"/>
      <c r="N114" s="143"/>
      <c r="O114" s="144" t="s">
        <v>5</v>
      </c>
      <c r="P114" s="145"/>
      <c r="Q114" s="146">
        <f>SUM(Q111:Q113)</f>
        <v>0</v>
      </c>
      <c r="R114" s="196"/>
      <c r="S114" s="94"/>
      <c r="V114" s="433">
        <v>1008</v>
      </c>
      <c r="X114" s="444">
        <v>1008</v>
      </c>
      <c r="Y114" s="445">
        <v>560</v>
      </c>
    </row>
    <row r="115" spans="1:50" ht="12" customHeight="1" x14ac:dyDescent="0.2">
      <c r="A115" s="346"/>
      <c r="B115" s="44"/>
      <c r="C115" s="80"/>
      <c r="D115" s="23"/>
      <c r="E115" s="23"/>
      <c r="F115" s="23"/>
      <c r="G115" s="23"/>
      <c r="H115" s="137"/>
      <c r="I115" s="598" t="str">
        <f>'T1'!$I$26</f>
        <v>Pagamento inicial com a entrega da Requisição:</v>
      </c>
      <c r="J115" s="599"/>
      <c r="K115" s="599"/>
      <c r="L115" s="599"/>
      <c r="M115" s="599"/>
      <c r="N115" s="599"/>
      <c r="O115" s="599"/>
      <c r="P115" s="50">
        <v>0.5</v>
      </c>
      <c r="Q115" s="197">
        <f>ROUND(+Q114*P115,2)</f>
        <v>0</v>
      </c>
      <c r="R115" s="195"/>
      <c r="S115" s="94"/>
      <c r="V115" s="433">
        <v>1017</v>
      </c>
      <c r="X115" s="444">
        <v>1017</v>
      </c>
      <c r="Y115" s="445">
        <v>565</v>
      </c>
    </row>
    <row r="116" spans="1:50" ht="12" customHeight="1" x14ac:dyDescent="0.2">
      <c r="A116" s="345"/>
      <c r="B116" s="82"/>
      <c r="C116" s="81"/>
      <c r="D116" s="24"/>
      <c r="E116" s="24"/>
      <c r="F116" s="24"/>
      <c r="G116" s="24"/>
      <c r="H116" s="137"/>
      <c r="I116" s="596" t="str">
        <f>'T1'!$I$31</f>
        <v>Restante pagamento até:</v>
      </c>
      <c r="J116" s="597"/>
      <c r="K116" s="597"/>
      <c r="L116" s="597"/>
      <c r="M116" s="597"/>
      <c r="N116" s="585">
        <v>43775</v>
      </c>
      <c r="O116" s="585"/>
      <c r="P116" s="295">
        <v>0.5</v>
      </c>
      <c r="Q116" s="198">
        <f>Q114-Q115</f>
        <v>0</v>
      </c>
      <c r="R116" s="199"/>
      <c r="S116" s="94"/>
      <c r="V116" s="433">
        <v>1026</v>
      </c>
      <c r="X116" s="444">
        <v>1026</v>
      </c>
      <c r="Y116" s="445">
        <v>570</v>
      </c>
    </row>
    <row r="117" spans="1:50" ht="12" customHeight="1" x14ac:dyDescent="0.2">
      <c r="A117" s="345"/>
      <c r="B117" s="82"/>
      <c r="C117" s="81"/>
      <c r="D117" s="24"/>
      <c r="E117" s="24"/>
      <c r="F117" s="24"/>
      <c r="G117" s="24"/>
      <c r="H117" s="137"/>
      <c r="I117" s="355"/>
      <c r="J117" s="355"/>
      <c r="K117" s="355"/>
      <c r="L117" s="355"/>
      <c r="M117" s="355"/>
      <c r="N117" s="356"/>
      <c r="O117" s="356"/>
      <c r="P117" s="357"/>
      <c r="Q117" s="197"/>
      <c r="R117" s="22"/>
      <c r="S117" s="94"/>
      <c r="V117" s="433">
        <v>1035</v>
      </c>
      <c r="X117" s="444">
        <v>1035</v>
      </c>
      <c r="Y117" s="445">
        <v>575</v>
      </c>
    </row>
    <row r="118" spans="1:50" ht="12" customHeight="1" x14ac:dyDescent="0.2">
      <c r="A118" s="345"/>
      <c r="B118" s="82"/>
      <c r="C118" s="81"/>
      <c r="D118" s="24"/>
      <c r="E118" s="24"/>
      <c r="F118" s="24"/>
      <c r="G118" s="24"/>
      <c r="H118" s="22"/>
      <c r="I118" s="18"/>
      <c r="J118" s="160"/>
      <c r="K118" s="31"/>
      <c r="L118" s="31"/>
      <c r="M118" s="31"/>
      <c r="N118" s="30"/>
      <c r="O118" s="30"/>
      <c r="P118" s="25"/>
      <c r="Q118" s="22"/>
      <c r="R118" s="22"/>
      <c r="S118" s="225"/>
      <c r="V118" s="433">
        <v>1044</v>
      </c>
      <c r="X118" s="444">
        <v>1044</v>
      </c>
      <c r="Y118" s="445">
        <v>580</v>
      </c>
    </row>
    <row r="119" spans="1:50" ht="12" customHeight="1" x14ac:dyDescent="0.2">
      <c r="A119" s="345"/>
      <c r="B119" s="594" t="str">
        <f>'T1'!$G$21</f>
        <v>ATENÇÃO!</v>
      </c>
      <c r="C119" s="594"/>
      <c r="D119" s="586" t="str">
        <f>'T2'!$A$13</f>
        <v>Pagamento a favor de:    LISBOA-FEIRAS CONGRESSOS E EVENTOS   (referência)</v>
      </c>
      <c r="E119" s="586"/>
      <c r="F119" s="586"/>
      <c r="G119" s="586"/>
      <c r="H119" s="586"/>
      <c r="I119" s="586"/>
      <c r="J119" s="586"/>
      <c r="K119" s="586"/>
      <c r="L119" s="586"/>
      <c r="M119" s="586"/>
      <c r="N119" s="376" t="s">
        <v>504</v>
      </c>
      <c r="O119" s="292"/>
      <c r="P119" s="292"/>
      <c r="Q119" s="292"/>
      <c r="R119" s="292"/>
      <c r="S119" s="225"/>
      <c r="V119" s="433">
        <v>1053</v>
      </c>
      <c r="X119" s="444">
        <v>1053</v>
      </c>
      <c r="Y119" s="445">
        <v>585</v>
      </c>
    </row>
    <row r="120" spans="1:50" ht="12" customHeight="1" x14ac:dyDescent="0.2">
      <c r="A120" s="345"/>
      <c r="B120" s="594"/>
      <c r="C120" s="594"/>
      <c r="D120" s="584" t="s">
        <v>363</v>
      </c>
      <c r="E120" s="584"/>
      <c r="F120" s="584"/>
      <c r="G120" s="584"/>
      <c r="H120" s="584"/>
      <c r="I120" s="584"/>
      <c r="J120" s="584"/>
      <c r="K120" s="584"/>
      <c r="L120" s="584"/>
      <c r="M120" s="584"/>
      <c r="N120" s="584"/>
      <c r="O120" s="584"/>
      <c r="P120" s="584"/>
      <c r="Q120" s="584"/>
      <c r="R120" s="584"/>
      <c r="S120" s="225"/>
      <c r="V120" s="433">
        <v>1062</v>
      </c>
      <c r="X120" s="444">
        <v>1062</v>
      </c>
      <c r="Y120" s="445">
        <v>590</v>
      </c>
    </row>
    <row r="121" spans="1:50" ht="12" customHeight="1" x14ac:dyDescent="0.2">
      <c r="A121" s="345"/>
      <c r="B121" s="82"/>
      <c r="C121" s="81"/>
      <c r="D121" s="24"/>
      <c r="E121" s="24"/>
      <c r="F121" s="24"/>
      <c r="G121" s="24"/>
      <c r="H121" s="22"/>
      <c r="I121" s="160"/>
      <c r="J121" s="160"/>
      <c r="K121" s="31"/>
      <c r="L121" s="31"/>
      <c r="M121" s="31"/>
      <c r="N121" s="30"/>
      <c r="O121" s="30"/>
      <c r="P121" s="25"/>
      <c r="Q121" s="22"/>
      <c r="R121" s="22"/>
      <c r="S121" s="225"/>
      <c r="V121" s="433">
        <v>1071</v>
      </c>
      <c r="X121" s="444">
        <v>1071</v>
      </c>
      <c r="Y121" s="445">
        <v>595</v>
      </c>
    </row>
    <row r="122" spans="1:50" ht="12" customHeight="1" x14ac:dyDescent="0.2">
      <c r="A122" s="345"/>
      <c r="B122" s="82"/>
      <c r="C122" s="81"/>
      <c r="D122" s="24"/>
      <c r="E122" s="24"/>
      <c r="F122" s="24"/>
      <c r="G122" s="24"/>
      <c r="H122" s="22"/>
      <c r="I122" s="324"/>
      <c r="J122" s="324"/>
      <c r="K122" s="31"/>
      <c r="L122" s="31"/>
      <c r="M122" s="31"/>
      <c r="N122" s="30"/>
      <c r="O122" s="30"/>
      <c r="P122" s="25"/>
      <c r="Q122" s="22"/>
      <c r="R122" s="22"/>
      <c r="S122" s="225"/>
      <c r="V122" s="433">
        <v>1080</v>
      </c>
      <c r="X122" s="444">
        <v>1080</v>
      </c>
      <c r="Y122" s="445">
        <v>600</v>
      </c>
    </row>
    <row r="123" spans="1:50" ht="12" customHeight="1" x14ac:dyDescent="0.2">
      <c r="A123" s="347"/>
      <c r="B123" s="82"/>
      <c r="C123" s="587" t="str">
        <f>'T1'!$E$6</f>
        <v>Assinatura:</v>
      </c>
      <c r="D123" s="587"/>
      <c r="E123" s="595"/>
      <c r="F123" s="595"/>
      <c r="G123" s="595"/>
      <c r="H123" s="595"/>
      <c r="I123" s="595"/>
      <c r="J123" s="595"/>
      <c r="K123" s="595"/>
      <c r="L123" s="595"/>
      <c r="M123" s="137"/>
      <c r="N123" s="159" t="str">
        <f>'T1'!$A$18</f>
        <v>Data:</v>
      </c>
      <c r="O123" s="593"/>
      <c r="P123" s="593"/>
      <c r="Q123" s="593"/>
      <c r="R123" s="137"/>
      <c r="S123" s="94"/>
      <c r="V123" s="433">
        <v>1089</v>
      </c>
      <c r="X123" s="444">
        <v>1089</v>
      </c>
      <c r="Y123" s="445">
        <v>605</v>
      </c>
    </row>
    <row r="124" spans="1:50" ht="12" customHeight="1" x14ac:dyDescent="0.2">
      <c r="A124" s="347"/>
      <c r="B124" s="6"/>
      <c r="C124" s="200"/>
      <c r="D124" s="6"/>
      <c r="E124" s="27"/>
      <c r="F124" s="27"/>
      <c r="G124" s="159"/>
      <c r="H124" s="159"/>
      <c r="I124" s="29"/>
      <c r="J124" s="159"/>
      <c r="K124" s="26"/>
      <c r="L124" s="26"/>
      <c r="M124" s="21"/>
      <c r="N124" s="26"/>
      <c r="O124" s="26"/>
      <c r="P124" s="28"/>
      <c r="Q124" s="28"/>
      <c r="R124" s="6"/>
      <c r="S124" s="94"/>
      <c r="V124" s="433">
        <v>1098</v>
      </c>
      <c r="X124" s="444">
        <v>1098</v>
      </c>
      <c r="Y124" s="445">
        <v>610</v>
      </c>
    </row>
    <row r="125" spans="1:50" s="137" customFormat="1" ht="12" customHeight="1" x14ac:dyDescent="0.2">
      <c r="A125" s="348"/>
      <c r="B125" s="591" t="str">
        <f>'T1'!$C$6</f>
        <v>ENVIAR PARA:</v>
      </c>
      <c r="C125" s="591"/>
      <c r="D125" s="590" t="s">
        <v>230</v>
      </c>
      <c r="E125" s="590"/>
      <c r="F125" s="590"/>
      <c r="G125" s="590"/>
      <c r="H125" s="589" t="s">
        <v>32</v>
      </c>
      <c r="I125" s="589"/>
      <c r="J125" s="589"/>
      <c r="K125" s="589"/>
      <c r="L125" s="103"/>
      <c r="M125" s="20"/>
      <c r="N125" s="44"/>
      <c r="O125" s="45"/>
      <c r="P125" s="46"/>
      <c r="Q125" s="46"/>
      <c r="R125" s="103"/>
      <c r="S125" s="201"/>
      <c r="T125" s="457"/>
      <c r="U125" s="428"/>
      <c r="V125" s="433">
        <v>1107</v>
      </c>
      <c r="W125" s="449"/>
      <c r="X125" s="444">
        <v>1107</v>
      </c>
      <c r="Y125" s="445">
        <v>615</v>
      </c>
      <c r="Z125" s="449"/>
      <c r="AA125" s="449"/>
      <c r="AB125" s="449"/>
      <c r="AC125" s="449"/>
      <c r="AD125" s="449"/>
      <c r="AE125" s="451"/>
      <c r="AF125" s="451"/>
      <c r="AG125" s="451"/>
      <c r="AH125" s="451"/>
      <c r="AI125" s="451"/>
      <c r="AJ125" s="451"/>
      <c r="AK125" s="451"/>
      <c r="AL125" s="451"/>
      <c r="AM125" s="451"/>
      <c r="AN125" s="451"/>
      <c r="AO125" s="451"/>
      <c r="AP125" s="451"/>
      <c r="AQ125" s="451"/>
      <c r="AR125" s="451"/>
      <c r="AS125" s="451"/>
      <c r="AT125" s="451"/>
      <c r="AU125" s="451"/>
      <c r="AV125" s="451"/>
      <c r="AW125" s="452"/>
      <c r="AX125" s="452"/>
    </row>
    <row r="126" spans="1:50" s="137" customFormat="1" ht="12" customHeight="1" x14ac:dyDescent="0.2">
      <c r="A126" s="348"/>
      <c r="B126" s="592"/>
      <c r="C126" s="592"/>
      <c r="D126" s="588" t="s">
        <v>490</v>
      </c>
      <c r="E126" s="588"/>
      <c r="F126" s="588"/>
      <c r="G126" s="588"/>
      <c r="H126" s="588"/>
      <c r="I126" s="588"/>
      <c r="J126" s="588"/>
      <c r="K126" s="588"/>
      <c r="L126" s="103"/>
      <c r="M126" s="20"/>
      <c r="N126" s="44"/>
      <c r="O126" s="45"/>
      <c r="P126" s="46"/>
      <c r="Q126" s="46"/>
      <c r="R126" s="103"/>
      <c r="S126" s="201"/>
      <c r="T126" s="457"/>
      <c r="U126" s="428"/>
      <c r="V126" s="433">
        <v>1116</v>
      </c>
      <c r="W126" s="449"/>
      <c r="X126" s="444">
        <v>1116</v>
      </c>
      <c r="Y126" s="445">
        <v>620</v>
      </c>
      <c r="Z126" s="449"/>
      <c r="AA126" s="449"/>
      <c r="AB126" s="449"/>
      <c r="AC126" s="449"/>
      <c r="AD126" s="449"/>
      <c r="AE126" s="451"/>
      <c r="AF126" s="451"/>
      <c r="AG126" s="451"/>
      <c r="AH126" s="451"/>
      <c r="AI126" s="451"/>
      <c r="AJ126" s="451"/>
      <c r="AK126" s="451"/>
      <c r="AL126" s="451"/>
      <c r="AM126" s="451"/>
      <c r="AN126" s="451"/>
      <c r="AO126" s="451"/>
      <c r="AP126" s="451"/>
      <c r="AQ126" s="451"/>
      <c r="AR126" s="451"/>
      <c r="AS126" s="451"/>
      <c r="AT126" s="451"/>
      <c r="AU126" s="451"/>
      <c r="AV126" s="451"/>
      <c r="AW126" s="452"/>
      <c r="AX126" s="452"/>
    </row>
    <row r="127" spans="1:50" s="137" customFormat="1" ht="12" customHeight="1" thickBot="1" x14ac:dyDescent="0.25">
      <c r="A127" s="349"/>
      <c r="B127" s="293"/>
      <c r="C127" s="294"/>
      <c r="D127" s="583" t="s">
        <v>33</v>
      </c>
      <c r="E127" s="583"/>
      <c r="F127" s="583"/>
      <c r="G127" s="583"/>
      <c r="H127" s="582" t="s">
        <v>503</v>
      </c>
      <c r="I127" s="582"/>
      <c r="J127" s="582"/>
      <c r="K127" s="582"/>
      <c r="L127" s="202"/>
      <c r="M127" s="339"/>
      <c r="N127" s="47"/>
      <c r="O127" s="48"/>
      <c r="P127" s="49"/>
      <c r="Q127" s="49"/>
      <c r="R127" s="202"/>
      <c r="S127" s="203"/>
      <c r="T127" s="457"/>
      <c r="U127" s="428"/>
      <c r="V127" s="433">
        <v>1125</v>
      </c>
      <c r="W127" s="449"/>
      <c r="X127" s="444">
        <v>1125</v>
      </c>
      <c r="Y127" s="445">
        <v>625</v>
      </c>
      <c r="Z127" s="449"/>
      <c r="AA127" s="449"/>
      <c r="AB127" s="449"/>
      <c r="AC127" s="449"/>
      <c r="AD127" s="449"/>
      <c r="AE127" s="451"/>
      <c r="AF127" s="451"/>
      <c r="AG127" s="451"/>
      <c r="AH127" s="451"/>
      <c r="AI127" s="451"/>
      <c r="AJ127" s="451"/>
      <c r="AK127" s="451"/>
      <c r="AL127" s="452"/>
      <c r="AM127" s="451"/>
      <c r="AN127" s="451"/>
      <c r="AO127" s="451"/>
      <c r="AP127" s="451"/>
      <c r="AQ127" s="451"/>
      <c r="AR127" s="451"/>
      <c r="AS127" s="451"/>
      <c r="AT127" s="451"/>
      <c r="AU127" s="451"/>
      <c r="AV127" s="451"/>
      <c r="AW127" s="452"/>
      <c r="AX127" s="452"/>
    </row>
    <row r="128" spans="1:50" s="137" customFormat="1" ht="12" customHeight="1" thickTop="1" x14ac:dyDescent="0.2">
      <c r="A128" s="177"/>
      <c r="B128" s="204"/>
      <c r="C128" s="205"/>
      <c r="D128" s="10"/>
      <c r="E128" s="10"/>
      <c r="F128" s="10"/>
      <c r="G128" s="10"/>
      <c r="H128" s="10"/>
      <c r="I128" s="10"/>
      <c r="J128" s="19"/>
      <c r="K128" s="10"/>
      <c r="L128" s="10"/>
      <c r="M128" s="10"/>
      <c r="N128" s="10"/>
      <c r="O128" s="10"/>
      <c r="P128" s="10"/>
      <c r="Q128" s="10"/>
      <c r="R128" s="10"/>
      <c r="T128" s="457"/>
      <c r="U128" s="428"/>
      <c r="V128" s="433">
        <v>1134</v>
      </c>
      <c r="W128" s="449"/>
      <c r="X128" s="444">
        <v>1134</v>
      </c>
      <c r="Y128" s="445">
        <v>630</v>
      </c>
      <c r="Z128" s="449"/>
      <c r="AA128" s="449"/>
      <c r="AB128" s="449"/>
      <c r="AC128" s="449"/>
      <c r="AD128" s="449"/>
      <c r="AE128" s="451"/>
      <c r="AF128" s="451"/>
      <c r="AG128" s="451"/>
      <c r="AH128" s="451"/>
      <c r="AI128" s="451"/>
      <c r="AJ128" s="451"/>
      <c r="AK128" s="451"/>
      <c r="AL128" s="452"/>
      <c r="AM128" s="451"/>
      <c r="AN128" s="451"/>
      <c r="AO128" s="451"/>
      <c r="AP128" s="451"/>
      <c r="AQ128" s="451"/>
      <c r="AR128" s="451"/>
      <c r="AS128" s="451"/>
      <c r="AT128" s="451"/>
      <c r="AU128" s="451"/>
      <c r="AV128" s="451"/>
      <c r="AW128" s="452"/>
      <c r="AX128" s="452"/>
    </row>
    <row r="129" spans="1:51" s="137" customFormat="1" ht="12" customHeight="1" x14ac:dyDescent="0.2">
      <c r="A129" s="177"/>
      <c r="B129" s="204"/>
      <c r="C129" s="205"/>
      <c r="D129" s="10"/>
      <c r="E129" s="10"/>
      <c r="F129" s="10"/>
      <c r="G129" s="10"/>
      <c r="H129" s="10"/>
      <c r="I129" s="10"/>
      <c r="J129" s="19"/>
      <c r="K129" s="10"/>
      <c r="L129" s="10"/>
      <c r="M129" s="10"/>
      <c r="N129" s="10"/>
      <c r="O129" s="10"/>
      <c r="P129" s="10"/>
      <c r="Q129" s="10"/>
      <c r="R129" s="10"/>
      <c r="T129" s="457"/>
      <c r="U129" s="428"/>
      <c r="V129" s="433">
        <v>1143</v>
      </c>
      <c r="W129" s="449"/>
      <c r="X129" s="444">
        <v>1143</v>
      </c>
      <c r="Y129" s="445">
        <v>635</v>
      </c>
      <c r="Z129" s="449"/>
      <c r="AA129" s="449"/>
      <c r="AB129" s="449"/>
      <c r="AC129" s="449"/>
      <c r="AD129" s="449"/>
      <c r="AE129" s="451"/>
      <c r="AF129" s="451"/>
      <c r="AG129" s="451"/>
      <c r="AH129" s="451"/>
      <c r="AI129" s="451"/>
      <c r="AJ129" s="451"/>
      <c r="AK129" s="451"/>
      <c r="AL129" s="452"/>
      <c r="AM129" s="451"/>
      <c r="AN129" s="451"/>
      <c r="AO129" s="451"/>
      <c r="AP129" s="451"/>
      <c r="AQ129" s="451"/>
      <c r="AR129" s="451"/>
      <c r="AS129" s="451"/>
      <c r="AT129" s="451"/>
      <c r="AU129" s="451"/>
      <c r="AV129" s="451"/>
      <c r="AW129" s="452"/>
      <c r="AX129" s="452"/>
    </row>
    <row r="130" spans="1:51" ht="12" customHeight="1" x14ac:dyDescent="0.2">
      <c r="C130" s="206"/>
      <c r="D130" s="177"/>
      <c r="E130" s="177"/>
      <c r="F130" s="177"/>
      <c r="G130" s="177"/>
      <c r="H130" s="177"/>
      <c r="I130" s="177"/>
      <c r="J130" s="207"/>
      <c r="K130" s="177"/>
      <c r="L130" s="177"/>
      <c r="N130" s="177"/>
      <c r="O130" s="177"/>
      <c r="P130" s="177"/>
      <c r="Q130" s="177"/>
      <c r="R130" s="177"/>
      <c r="V130" s="433">
        <v>1152</v>
      </c>
      <c r="X130" s="444">
        <v>1152</v>
      </c>
      <c r="Y130" s="445">
        <v>640</v>
      </c>
      <c r="AL130" s="452"/>
    </row>
    <row r="131" spans="1:51" ht="12" customHeight="1" x14ac:dyDescent="0.2">
      <c r="V131" s="433">
        <v>1161</v>
      </c>
      <c r="X131" s="444">
        <v>1161</v>
      </c>
      <c r="Y131" s="445">
        <v>645</v>
      </c>
      <c r="AL131" s="452"/>
    </row>
    <row r="132" spans="1:51" ht="12" customHeight="1" x14ac:dyDescent="0.25">
      <c r="D132" s="208"/>
      <c r="V132" s="433">
        <v>1170</v>
      </c>
      <c r="X132" s="444">
        <v>1170</v>
      </c>
      <c r="Y132" s="445">
        <v>650</v>
      </c>
    </row>
    <row r="133" spans="1:51" ht="12" customHeight="1" x14ac:dyDescent="0.2">
      <c r="V133" s="433">
        <v>1179</v>
      </c>
      <c r="X133" s="444">
        <v>1179</v>
      </c>
      <c r="Y133" s="445">
        <v>655</v>
      </c>
    </row>
    <row r="134" spans="1:51" ht="12" customHeight="1" x14ac:dyDescent="0.2">
      <c r="V134" s="433">
        <v>1188</v>
      </c>
      <c r="X134" s="444">
        <v>1188</v>
      </c>
      <c r="Y134" s="445">
        <v>660</v>
      </c>
    </row>
    <row r="135" spans="1:51" s="156" customFormat="1" ht="12" customHeight="1" x14ac:dyDescent="0.2">
      <c r="A135" s="177"/>
      <c r="B135" s="204"/>
      <c r="C135" s="205"/>
      <c r="D135" s="10"/>
      <c r="E135" s="10"/>
      <c r="F135" s="10"/>
      <c r="G135" s="10"/>
      <c r="H135" s="10"/>
      <c r="I135" s="10"/>
      <c r="J135" s="186"/>
      <c r="K135" s="10"/>
      <c r="L135" s="10"/>
      <c r="M135" s="10"/>
      <c r="N135" s="10"/>
      <c r="O135" s="10"/>
      <c r="P135" s="10"/>
      <c r="Q135" s="10"/>
      <c r="R135" s="10"/>
      <c r="S135" s="137"/>
      <c r="T135" s="566"/>
      <c r="U135" s="428"/>
      <c r="V135" s="433">
        <v>1197</v>
      </c>
      <c r="W135" s="449"/>
      <c r="X135" s="444">
        <v>1197</v>
      </c>
      <c r="Y135" s="445">
        <v>665</v>
      </c>
      <c r="Z135" s="449"/>
      <c r="AA135" s="449"/>
      <c r="AB135" s="449"/>
      <c r="AC135" s="449"/>
      <c r="AD135" s="449"/>
      <c r="AE135" s="451"/>
      <c r="AF135" s="451"/>
      <c r="AG135" s="451"/>
      <c r="AH135" s="451"/>
      <c r="AI135" s="451"/>
      <c r="AJ135" s="451"/>
      <c r="AK135" s="451"/>
      <c r="AL135" s="451"/>
      <c r="AM135" s="451"/>
      <c r="AN135" s="451"/>
      <c r="AO135" s="451"/>
      <c r="AP135" s="451"/>
      <c r="AQ135" s="451"/>
      <c r="AR135" s="451"/>
      <c r="AS135" s="451"/>
      <c r="AT135" s="451"/>
      <c r="AU135" s="451"/>
      <c r="AV135" s="451"/>
      <c r="AW135" s="563"/>
      <c r="AX135" s="563"/>
      <c r="AY135" s="580"/>
    </row>
    <row r="136" spans="1:51" s="156" customFormat="1" ht="12" customHeight="1" x14ac:dyDescent="0.2">
      <c r="A136" s="177"/>
      <c r="B136" s="204"/>
      <c r="C136" s="205"/>
      <c r="D136" s="10"/>
      <c r="E136" s="10"/>
      <c r="F136" s="10"/>
      <c r="G136" s="10"/>
      <c r="H136" s="10"/>
      <c r="I136" s="10"/>
      <c r="J136" s="186"/>
      <c r="K136" s="10"/>
      <c r="L136" s="10"/>
      <c r="M136" s="10"/>
      <c r="N136" s="10"/>
      <c r="O136" s="10"/>
      <c r="P136" s="10"/>
      <c r="Q136" s="10"/>
      <c r="R136" s="10"/>
      <c r="S136" s="137"/>
      <c r="T136" s="566"/>
      <c r="U136" s="428"/>
      <c r="V136" s="433">
        <v>1206</v>
      </c>
      <c r="W136" s="449"/>
      <c r="X136" s="444">
        <v>1206</v>
      </c>
      <c r="Y136" s="445">
        <v>670</v>
      </c>
      <c r="Z136" s="449"/>
      <c r="AA136" s="449"/>
      <c r="AB136" s="449"/>
      <c r="AC136" s="449"/>
      <c r="AD136" s="449"/>
      <c r="AE136" s="451"/>
      <c r="AF136" s="451"/>
      <c r="AG136" s="451"/>
      <c r="AH136" s="451"/>
      <c r="AI136" s="451"/>
      <c r="AJ136" s="451"/>
      <c r="AK136" s="451"/>
      <c r="AL136" s="451"/>
      <c r="AM136" s="451"/>
      <c r="AN136" s="451"/>
      <c r="AO136" s="451"/>
      <c r="AP136" s="451"/>
      <c r="AQ136" s="451"/>
      <c r="AR136" s="451"/>
      <c r="AS136" s="451"/>
      <c r="AT136" s="451"/>
      <c r="AU136" s="451"/>
      <c r="AV136" s="451"/>
      <c r="AW136" s="563"/>
      <c r="AX136" s="563"/>
      <c r="AY136" s="580"/>
    </row>
    <row r="137" spans="1:51" s="156" customFormat="1" ht="12" customHeight="1" x14ac:dyDescent="0.2">
      <c r="A137" s="177"/>
      <c r="B137" s="204"/>
      <c r="C137" s="205"/>
      <c r="D137" s="10"/>
      <c r="E137" s="10"/>
      <c r="F137" s="10"/>
      <c r="G137" s="10"/>
      <c r="H137" s="10"/>
      <c r="I137" s="10"/>
      <c r="J137" s="186"/>
      <c r="K137" s="10"/>
      <c r="L137" s="10"/>
      <c r="M137" s="10"/>
      <c r="N137" s="10"/>
      <c r="O137" s="10"/>
      <c r="P137" s="10"/>
      <c r="Q137" s="10"/>
      <c r="R137" s="10"/>
      <c r="S137" s="137"/>
      <c r="T137" s="566"/>
      <c r="U137" s="428"/>
      <c r="V137" s="433">
        <v>1215</v>
      </c>
      <c r="W137" s="449"/>
      <c r="X137" s="444">
        <v>1215</v>
      </c>
      <c r="Y137" s="445">
        <v>675</v>
      </c>
      <c r="Z137" s="449"/>
      <c r="AA137" s="449"/>
      <c r="AB137" s="449"/>
      <c r="AC137" s="449"/>
      <c r="AD137" s="449"/>
      <c r="AE137" s="451"/>
      <c r="AF137" s="451"/>
      <c r="AG137" s="451"/>
      <c r="AH137" s="451"/>
      <c r="AI137" s="451"/>
      <c r="AJ137" s="451"/>
      <c r="AK137" s="451"/>
      <c r="AL137" s="563"/>
      <c r="AM137" s="451"/>
      <c r="AN137" s="451"/>
      <c r="AO137" s="451"/>
      <c r="AP137" s="451"/>
      <c r="AQ137" s="451"/>
      <c r="AR137" s="451"/>
      <c r="AS137" s="451"/>
      <c r="AT137" s="451"/>
      <c r="AU137" s="451"/>
      <c r="AV137" s="451"/>
      <c r="AW137" s="563"/>
      <c r="AX137" s="563"/>
      <c r="AY137" s="580"/>
    </row>
    <row r="138" spans="1:51" s="156" customFormat="1" ht="12" customHeight="1" x14ac:dyDescent="0.2">
      <c r="A138" s="177"/>
      <c r="B138" s="204"/>
      <c r="C138" s="205"/>
      <c r="D138" s="10"/>
      <c r="E138" s="10"/>
      <c r="F138" s="10"/>
      <c r="G138" s="10"/>
      <c r="H138" s="10"/>
      <c r="I138" s="10"/>
      <c r="J138" s="186"/>
      <c r="K138" s="10"/>
      <c r="L138" s="10"/>
      <c r="M138" s="10"/>
      <c r="N138" s="10"/>
      <c r="O138" s="10"/>
      <c r="P138" s="10"/>
      <c r="Q138" s="10"/>
      <c r="R138" s="10"/>
      <c r="S138" s="137"/>
      <c r="T138" s="563"/>
      <c r="U138" s="428"/>
      <c r="V138" s="433">
        <v>1224</v>
      </c>
      <c r="W138" s="449"/>
      <c r="X138" s="444">
        <v>1224</v>
      </c>
      <c r="Y138" s="445">
        <v>680</v>
      </c>
      <c r="Z138" s="449"/>
      <c r="AA138" s="449"/>
      <c r="AB138" s="449"/>
      <c r="AC138" s="449"/>
      <c r="AD138" s="449"/>
      <c r="AE138" s="451"/>
      <c r="AF138" s="451"/>
      <c r="AG138" s="451"/>
      <c r="AH138" s="451"/>
      <c r="AI138" s="451"/>
      <c r="AJ138" s="451"/>
      <c r="AK138" s="451"/>
      <c r="AL138" s="563"/>
      <c r="AM138" s="451"/>
      <c r="AN138" s="451"/>
      <c r="AO138" s="451"/>
      <c r="AP138" s="451"/>
      <c r="AQ138" s="451"/>
      <c r="AR138" s="451"/>
      <c r="AS138" s="451"/>
      <c r="AT138" s="451"/>
      <c r="AU138" s="451"/>
      <c r="AV138" s="451"/>
      <c r="AW138" s="563"/>
      <c r="AX138" s="563"/>
      <c r="AY138" s="580"/>
    </row>
    <row r="139" spans="1:51" s="156" customFormat="1" ht="12" customHeight="1" x14ac:dyDescent="0.2">
      <c r="A139" s="177"/>
      <c r="B139" s="204"/>
      <c r="C139" s="205"/>
      <c r="D139" s="10"/>
      <c r="E139" s="10"/>
      <c r="F139" s="10"/>
      <c r="G139" s="10"/>
      <c r="H139" s="10"/>
      <c r="I139" s="10"/>
      <c r="J139" s="186"/>
      <c r="K139" s="10"/>
      <c r="L139" s="10"/>
      <c r="M139" s="10"/>
      <c r="N139" s="10"/>
      <c r="O139" s="10"/>
      <c r="P139" s="10"/>
      <c r="Q139" s="10"/>
      <c r="R139" s="10"/>
      <c r="S139" s="137"/>
      <c r="T139" s="566"/>
      <c r="U139" s="428"/>
      <c r="V139" s="433">
        <v>1233</v>
      </c>
      <c r="W139" s="449"/>
      <c r="X139" s="444">
        <v>1233</v>
      </c>
      <c r="Y139" s="445">
        <v>685</v>
      </c>
      <c r="Z139" s="449"/>
      <c r="AA139" s="449"/>
      <c r="AB139" s="449"/>
      <c r="AC139" s="449"/>
      <c r="AD139" s="449"/>
      <c r="AE139" s="451"/>
      <c r="AF139" s="451"/>
      <c r="AG139" s="451"/>
      <c r="AH139" s="451"/>
      <c r="AI139" s="451"/>
      <c r="AJ139" s="451"/>
      <c r="AK139" s="451"/>
      <c r="AL139" s="563"/>
      <c r="AM139" s="451"/>
      <c r="AN139" s="451"/>
      <c r="AO139" s="451"/>
      <c r="AP139" s="451"/>
      <c r="AQ139" s="451"/>
      <c r="AR139" s="451"/>
      <c r="AS139" s="451"/>
      <c r="AT139" s="451"/>
      <c r="AU139" s="451"/>
      <c r="AV139" s="451"/>
      <c r="AW139" s="563"/>
      <c r="AX139" s="563"/>
      <c r="AY139" s="580"/>
    </row>
    <row r="140" spans="1:51" s="156" customFormat="1" ht="12" customHeight="1" x14ac:dyDescent="0.2">
      <c r="A140" s="177"/>
      <c r="B140" s="204"/>
      <c r="C140" s="205"/>
      <c r="D140" s="10"/>
      <c r="E140" s="10"/>
      <c r="F140" s="10"/>
      <c r="G140" s="10"/>
      <c r="H140" s="10"/>
      <c r="I140" s="10"/>
      <c r="J140" s="186"/>
      <c r="K140" s="10"/>
      <c r="L140" s="10"/>
      <c r="M140" s="10"/>
      <c r="N140" s="10"/>
      <c r="O140" s="10"/>
      <c r="P140" s="10"/>
      <c r="Q140" s="10"/>
      <c r="R140" s="10"/>
      <c r="S140" s="137"/>
      <c r="T140" s="566"/>
      <c r="U140" s="428"/>
      <c r="V140" s="433">
        <v>1242</v>
      </c>
      <c r="W140" s="449"/>
      <c r="X140" s="444">
        <v>1242</v>
      </c>
      <c r="Y140" s="445">
        <v>690</v>
      </c>
      <c r="Z140" s="449"/>
      <c r="AA140" s="449"/>
      <c r="AB140" s="449"/>
      <c r="AC140" s="449"/>
      <c r="AD140" s="449"/>
      <c r="AE140" s="451"/>
      <c r="AF140" s="451"/>
      <c r="AG140" s="451"/>
      <c r="AH140" s="451"/>
      <c r="AI140" s="451"/>
      <c r="AJ140" s="451"/>
      <c r="AK140" s="451"/>
      <c r="AL140" s="563"/>
      <c r="AM140" s="451"/>
      <c r="AN140" s="451"/>
      <c r="AO140" s="451"/>
      <c r="AP140" s="451"/>
      <c r="AQ140" s="451"/>
      <c r="AR140" s="451"/>
      <c r="AS140" s="451"/>
      <c r="AT140" s="451"/>
      <c r="AU140" s="451"/>
      <c r="AV140" s="451"/>
      <c r="AW140" s="563"/>
      <c r="AX140" s="563"/>
      <c r="AY140" s="580"/>
    </row>
    <row r="141" spans="1:51" s="156" customFormat="1" ht="12" customHeight="1" x14ac:dyDescent="0.2">
      <c r="A141" s="177"/>
      <c r="B141" s="204"/>
      <c r="C141" s="205"/>
      <c r="D141" s="10"/>
      <c r="E141" s="10"/>
      <c r="F141" s="10"/>
      <c r="G141" s="10"/>
      <c r="H141" s="10"/>
      <c r="I141" s="10"/>
      <c r="J141" s="186"/>
      <c r="K141" s="10"/>
      <c r="L141" s="10"/>
      <c r="M141" s="10"/>
      <c r="N141" s="10"/>
      <c r="O141" s="10"/>
      <c r="P141" s="10"/>
      <c r="Q141" s="10"/>
      <c r="R141" s="10"/>
      <c r="S141" s="137"/>
      <c r="T141" s="566"/>
      <c r="U141" s="428"/>
      <c r="V141" s="433">
        <v>1251</v>
      </c>
      <c r="W141" s="449"/>
      <c r="X141" s="571">
        <v>1251</v>
      </c>
      <c r="Y141" s="445">
        <v>695</v>
      </c>
      <c r="Z141" s="449"/>
      <c r="AA141" s="449"/>
      <c r="AB141" s="449"/>
      <c r="AC141" s="449"/>
      <c r="AD141" s="449"/>
      <c r="AE141" s="451"/>
      <c r="AF141" s="451"/>
      <c r="AG141" s="451"/>
      <c r="AH141" s="451"/>
      <c r="AI141" s="451"/>
      <c r="AJ141" s="451"/>
      <c r="AK141" s="451"/>
      <c r="AL141" s="563"/>
      <c r="AM141" s="451"/>
      <c r="AN141" s="451"/>
      <c r="AO141" s="451"/>
      <c r="AP141" s="451"/>
      <c r="AQ141" s="451"/>
      <c r="AR141" s="451"/>
      <c r="AS141" s="451"/>
      <c r="AT141" s="451"/>
      <c r="AU141" s="451"/>
      <c r="AV141" s="451"/>
      <c r="AW141" s="563"/>
      <c r="AX141" s="563"/>
      <c r="AY141" s="580"/>
    </row>
    <row r="142" spans="1:51" s="156" customFormat="1" ht="12" customHeight="1" x14ac:dyDescent="0.2">
      <c r="A142" s="177"/>
      <c r="B142" s="204"/>
      <c r="C142" s="205"/>
      <c r="D142" s="10"/>
      <c r="E142" s="10"/>
      <c r="F142" s="10"/>
      <c r="G142" s="10"/>
      <c r="H142" s="10"/>
      <c r="I142" s="10"/>
      <c r="J142" s="186"/>
      <c r="K142" s="10"/>
      <c r="L142" s="10"/>
      <c r="M142" s="10"/>
      <c r="N142" s="10"/>
      <c r="O142" s="10"/>
      <c r="P142" s="10"/>
      <c r="Q142" s="10"/>
      <c r="R142" s="10"/>
      <c r="S142" s="137"/>
      <c r="T142" s="566"/>
      <c r="U142" s="428"/>
      <c r="V142" s="451"/>
      <c r="W142" s="451"/>
      <c r="X142" s="451"/>
      <c r="Y142" s="445">
        <v>700</v>
      </c>
      <c r="Z142" s="449"/>
      <c r="AA142" s="449"/>
      <c r="AB142" s="449"/>
      <c r="AC142" s="449"/>
      <c r="AD142" s="449"/>
      <c r="AE142" s="451"/>
      <c r="AF142" s="451"/>
      <c r="AG142" s="451"/>
      <c r="AH142" s="451"/>
      <c r="AI142" s="451"/>
      <c r="AJ142" s="451"/>
      <c r="AK142" s="451"/>
      <c r="AL142" s="563"/>
      <c r="AM142" s="451"/>
      <c r="AN142" s="451"/>
      <c r="AO142" s="451"/>
      <c r="AP142" s="451"/>
      <c r="AQ142" s="451"/>
      <c r="AR142" s="451"/>
      <c r="AS142" s="451"/>
      <c r="AT142" s="451"/>
      <c r="AU142" s="451"/>
      <c r="AV142" s="451"/>
      <c r="AW142" s="563"/>
      <c r="AX142" s="563"/>
      <c r="AY142" s="580"/>
    </row>
    <row r="143" spans="1:51" s="156" customFormat="1" ht="12" customHeight="1" x14ac:dyDescent="0.2">
      <c r="A143" s="177"/>
      <c r="B143" s="204"/>
      <c r="C143" s="205"/>
      <c r="D143" s="10"/>
      <c r="E143" s="10"/>
      <c r="F143" s="10"/>
      <c r="G143" s="10"/>
      <c r="H143" s="10"/>
      <c r="I143" s="10"/>
      <c r="J143" s="186"/>
      <c r="K143" s="10"/>
      <c r="L143" s="10"/>
      <c r="M143" s="10"/>
      <c r="N143" s="10"/>
      <c r="O143" s="10"/>
      <c r="P143" s="10"/>
      <c r="Q143" s="10"/>
      <c r="R143" s="10"/>
      <c r="S143" s="137"/>
      <c r="T143" s="563"/>
      <c r="U143" s="428"/>
      <c r="V143" s="451"/>
      <c r="W143" s="451"/>
      <c r="X143" s="451"/>
      <c r="Y143" s="445">
        <v>705</v>
      </c>
      <c r="Z143" s="449"/>
      <c r="AA143" s="449"/>
      <c r="AB143" s="449"/>
      <c r="AC143" s="449"/>
      <c r="AD143" s="449"/>
      <c r="AE143" s="451"/>
      <c r="AF143" s="451"/>
      <c r="AG143" s="451"/>
      <c r="AH143" s="451"/>
      <c r="AI143" s="451"/>
      <c r="AJ143" s="451"/>
      <c r="AK143" s="451"/>
      <c r="AL143" s="563"/>
      <c r="AM143" s="451"/>
      <c r="AN143" s="451"/>
      <c r="AO143" s="451"/>
      <c r="AP143" s="451"/>
      <c r="AQ143" s="451"/>
      <c r="AR143" s="451"/>
      <c r="AS143" s="451"/>
      <c r="AT143" s="451"/>
      <c r="AU143" s="451"/>
      <c r="AV143" s="451"/>
      <c r="AW143" s="563"/>
      <c r="AX143" s="563"/>
      <c r="AY143" s="580"/>
    </row>
    <row r="144" spans="1:51" s="137" customFormat="1" ht="12" customHeight="1" x14ac:dyDescent="0.2">
      <c r="A144" s="177"/>
      <c r="B144" s="204"/>
      <c r="C144" s="205"/>
      <c r="D144" s="10"/>
      <c r="E144" s="10"/>
      <c r="F144" s="10"/>
      <c r="G144" s="10"/>
      <c r="H144" s="10"/>
      <c r="I144" s="10"/>
      <c r="J144" s="186"/>
      <c r="K144" s="10"/>
      <c r="L144" s="10"/>
      <c r="M144" s="10"/>
      <c r="N144" s="10"/>
      <c r="O144" s="10"/>
      <c r="P144" s="10"/>
      <c r="Q144" s="10"/>
      <c r="R144" s="10"/>
      <c r="T144" s="457"/>
      <c r="U144" s="428"/>
      <c r="V144" s="451"/>
      <c r="W144" s="451"/>
      <c r="X144" s="451"/>
      <c r="Y144" s="445">
        <v>710</v>
      </c>
      <c r="Z144" s="449"/>
      <c r="AA144" s="449"/>
      <c r="AB144" s="449"/>
      <c r="AC144" s="449"/>
      <c r="AD144" s="449"/>
      <c r="AE144" s="451"/>
      <c r="AF144" s="451"/>
      <c r="AG144" s="451"/>
      <c r="AH144" s="451"/>
      <c r="AI144" s="451"/>
      <c r="AJ144" s="451"/>
      <c r="AK144" s="451"/>
      <c r="AL144" s="563"/>
      <c r="AM144" s="451"/>
      <c r="AN144" s="451"/>
      <c r="AO144" s="451"/>
      <c r="AP144" s="451"/>
      <c r="AQ144" s="451"/>
      <c r="AR144" s="451"/>
      <c r="AS144" s="451"/>
      <c r="AT144" s="451"/>
      <c r="AU144" s="451"/>
      <c r="AV144" s="451"/>
      <c r="AW144" s="452"/>
      <c r="AX144" s="452"/>
    </row>
    <row r="145" spans="1:51" s="137" customFormat="1" ht="12" customHeight="1" x14ac:dyDescent="0.2">
      <c r="A145" s="177"/>
      <c r="B145" s="204"/>
      <c r="C145" s="205"/>
      <c r="D145" s="10"/>
      <c r="E145" s="10"/>
      <c r="F145" s="10"/>
      <c r="G145" s="10"/>
      <c r="H145" s="10"/>
      <c r="I145" s="10"/>
      <c r="J145" s="186"/>
      <c r="K145" s="10"/>
      <c r="L145" s="10"/>
      <c r="M145" s="10"/>
      <c r="N145" s="10"/>
      <c r="O145" s="10"/>
      <c r="P145" s="10"/>
      <c r="Q145" s="10"/>
      <c r="R145" s="10"/>
      <c r="T145" s="519"/>
      <c r="U145" s="428"/>
      <c r="V145" s="451"/>
      <c r="W145" s="451"/>
      <c r="X145" s="451"/>
      <c r="Y145" s="445">
        <v>715</v>
      </c>
      <c r="Z145" s="449"/>
      <c r="AA145" s="449"/>
      <c r="AB145" s="449"/>
      <c r="AC145" s="449"/>
      <c r="AD145" s="449"/>
      <c r="AE145" s="451"/>
      <c r="AF145" s="451"/>
      <c r="AG145" s="451"/>
      <c r="AH145" s="451"/>
      <c r="AI145" s="451"/>
      <c r="AJ145" s="451"/>
      <c r="AK145" s="451"/>
      <c r="AL145" s="563"/>
      <c r="AM145" s="451"/>
      <c r="AN145" s="451"/>
      <c r="AO145" s="451"/>
      <c r="AP145" s="451"/>
      <c r="AQ145" s="451"/>
      <c r="AR145" s="451"/>
      <c r="AS145" s="451"/>
      <c r="AT145" s="451"/>
      <c r="AU145" s="451"/>
      <c r="AV145" s="451"/>
      <c r="AW145" s="452"/>
      <c r="AX145" s="452"/>
    </row>
    <row r="146" spans="1:51" s="109" customFormat="1" ht="12" customHeight="1" x14ac:dyDescent="0.2">
      <c r="A146" s="177"/>
      <c r="B146" s="204"/>
      <c r="C146" s="205"/>
      <c r="D146" s="10"/>
      <c r="E146" s="10"/>
      <c r="F146" s="10"/>
      <c r="G146" s="10"/>
      <c r="H146" s="10"/>
      <c r="I146" s="10"/>
      <c r="J146" s="186"/>
      <c r="K146" s="10"/>
      <c r="L146" s="10"/>
      <c r="M146" s="10"/>
      <c r="N146" s="10"/>
      <c r="O146" s="10"/>
      <c r="P146" s="10"/>
      <c r="Q146" s="10"/>
      <c r="R146" s="10"/>
      <c r="S146" s="137"/>
      <c r="T146" s="572"/>
      <c r="U146" s="428"/>
      <c r="V146" s="451"/>
      <c r="W146" s="451"/>
      <c r="X146" s="451"/>
      <c r="Y146" s="445">
        <v>720</v>
      </c>
      <c r="Z146" s="449"/>
      <c r="AA146" s="449"/>
      <c r="AB146" s="449"/>
      <c r="AC146" s="449"/>
      <c r="AD146" s="449"/>
      <c r="AE146" s="451"/>
      <c r="AF146" s="451"/>
      <c r="AG146" s="451"/>
      <c r="AH146" s="451"/>
      <c r="AI146" s="451"/>
      <c r="AJ146" s="451"/>
      <c r="AK146" s="451"/>
      <c r="AL146" s="452"/>
      <c r="AM146" s="451"/>
      <c r="AN146" s="451"/>
      <c r="AO146" s="451"/>
      <c r="AP146" s="451"/>
      <c r="AQ146" s="451"/>
      <c r="AR146" s="451"/>
      <c r="AS146" s="451"/>
      <c r="AT146" s="451"/>
      <c r="AU146" s="451"/>
      <c r="AV146" s="451"/>
      <c r="AW146" s="572"/>
      <c r="AX146" s="572"/>
    </row>
    <row r="147" spans="1:51" s="109" customFormat="1" ht="12" customHeight="1" x14ac:dyDescent="0.2">
      <c r="A147" s="177"/>
      <c r="B147" s="204"/>
      <c r="C147" s="205"/>
      <c r="D147" s="10"/>
      <c r="E147" s="10"/>
      <c r="F147" s="10"/>
      <c r="G147" s="10"/>
      <c r="H147" s="10"/>
      <c r="I147" s="10"/>
      <c r="J147" s="186"/>
      <c r="K147" s="10"/>
      <c r="L147" s="10"/>
      <c r="M147" s="10"/>
      <c r="N147" s="10"/>
      <c r="O147" s="10"/>
      <c r="P147" s="10"/>
      <c r="Q147" s="10"/>
      <c r="R147" s="10"/>
      <c r="S147" s="137"/>
      <c r="T147" s="573"/>
      <c r="U147" s="428"/>
      <c r="V147" s="451"/>
      <c r="W147" s="451"/>
      <c r="X147" s="451"/>
      <c r="Y147" s="445">
        <v>725</v>
      </c>
      <c r="Z147" s="449"/>
      <c r="AA147" s="449"/>
      <c r="AB147" s="449"/>
      <c r="AC147" s="449"/>
      <c r="AD147" s="449"/>
      <c r="AE147" s="451"/>
      <c r="AF147" s="451"/>
      <c r="AG147" s="451"/>
      <c r="AH147" s="451"/>
      <c r="AI147" s="451"/>
      <c r="AJ147" s="451"/>
      <c r="AK147" s="451"/>
      <c r="AL147" s="452"/>
      <c r="AM147" s="451"/>
      <c r="AN147" s="451"/>
      <c r="AO147" s="451"/>
      <c r="AP147" s="451"/>
      <c r="AQ147" s="451"/>
      <c r="AR147" s="451"/>
      <c r="AS147" s="451"/>
      <c r="AT147" s="451"/>
      <c r="AU147" s="451"/>
      <c r="AV147" s="451"/>
      <c r="AW147" s="572"/>
      <c r="AX147" s="572"/>
    </row>
    <row r="148" spans="1:51" s="109" customFormat="1" ht="12" customHeight="1" x14ac:dyDescent="0.2">
      <c r="A148" s="177"/>
      <c r="B148" s="204"/>
      <c r="C148" s="205"/>
      <c r="D148" s="10"/>
      <c r="E148" s="10"/>
      <c r="F148" s="10"/>
      <c r="G148" s="10"/>
      <c r="H148" s="10"/>
      <c r="I148" s="10"/>
      <c r="J148" s="186"/>
      <c r="K148" s="10"/>
      <c r="L148" s="10"/>
      <c r="M148" s="10"/>
      <c r="N148" s="10"/>
      <c r="O148" s="10"/>
      <c r="P148" s="10"/>
      <c r="Q148" s="10"/>
      <c r="R148" s="10"/>
      <c r="S148" s="137"/>
      <c r="T148" s="573"/>
      <c r="U148" s="428"/>
      <c r="V148" s="451"/>
      <c r="W148" s="449"/>
      <c r="X148" s="451"/>
      <c r="Y148" s="445">
        <v>730</v>
      </c>
      <c r="Z148" s="449"/>
      <c r="AA148" s="449"/>
      <c r="AB148" s="449"/>
      <c r="AC148" s="449"/>
      <c r="AD148" s="449"/>
      <c r="AE148" s="451"/>
      <c r="AF148" s="451"/>
      <c r="AG148" s="451"/>
      <c r="AH148" s="451"/>
      <c r="AI148" s="451"/>
      <c r="AJ148" s="451"/>
      <c r="AK148" s="451"/>
      <c r="AL148" s="572"/>
      <c r="AM148" s="451"/>
      <c r="AN148" s="451"/>
      <c r="AO148" s="451"/>
      <c r="AP148" s="451"/>
      <c r="AQ148" s="451"/>
      <c r="AR148" s="451"/>
      <c r="AS148" s="451"/>
      <c r="AT148" s="451"/>
      <c r="AU148" s="451"/>
      <c r="AV148" s="451"/>
      <c r="AW148" s="572"/>
      <c r="AX148" s="572"/>
    </row>
    <row r="149" spans="1:51" ht="12" customHeight="1" x14ac:dyDescent="0.2">
      <c r="V149" s="451"/>
      <c r="Y149" s="445">
        <v>735</v>
      </c>
      <c r="AL149" s="572"/>
    </row>
    <row r="150" spans="1:51" ht="12" customHeight="1" x14ac:dyDescent="0.2">
      <c r="V150" s="451"/>
      <c r="Y150" s="445">
        <v>740</v>
      </c>
      <c r="AL150" s="572"/>
    </row>
    <row r="151" spans="1:51" s="177" customFormat="1" ht="12" customHeight="1" x14ac:dyDescent="0.2">
      <c r="B151" s="204"/>
      <c r="C151" s="205"/>
      <c r="D151" s="10"/>
      <c r="E151" s="10"/>
      <c r="F151" s="10"/>
      <c r="G151" s="10"/>
      <c r="H151" s="10"/>
      <c r="I151" s="10"/>
      <c r="J151" s="186"/>
      <c r="K151" s="10"/>
      <c r="L151" s="10"/>
      <c r="M151" s="10"/>
      <c r="N151" s="10"/>
      <c r="O151" s="10"/>
      <c r="P151" s="10"/>
      <c r="Q151" s="10"/>
      <c r="R151" s="10"/>
      <c r="S151" s="137"/>
      <c r="T151" s="457"/>
      <c r="U151" s="428"/>
      <c r="V151" s="451"/>
      <c r="W151" s="449"/>
      <c r="X151" s="451"/>
      <c r="Y151" s="445">
        <v>745</v>
      </c>
      <c r="Z151" s="449"/>
      <c r="AA151" s="449"/>
      <c r="AB151" s="449"/>
      <c r="AC151" s="449"/>
      <c r="AD151" s="449"/>
      <c r="AE151" s="451"/>
      <c r="AF151" s="451"/>
      <c r="AG151" s="451"/>
      <c r="AH151" s="451"/>
      <c r="AI151" s="451"/>
      <c r="AJ151" s="451"/>
      <c r="AK151" s="451"/>
      <c r="AL151" s="451"/>
      <c r="AM151" s="451"/>
      <c r="AN151" s="451"/>
      <c r="AO151" s="451"/>
      <c r="AP151" s="451"/>
      <c r="AQ151" s="451"/>
      <c r="AR151" s="451"/>
      <c r="AS151" s="451"/>
      <c r="AT151" s="451"/>
      <c r="AU151" s="451"/>
      <c r="AV151" s="451"/>
      <c r="AW151" s="461"/>
      <c r="AX151" s="461"/>
      <c r="AY151" s="576"/>
    </row>
    <row r="152" spans="1:51" ht="12" customHeight="1" x14ac:dyDescent="0.2">
      <c r="V152" s="451"/>
      <c r="Y152" s="445">
        <v>750</v>
      </c>
    </row>
    <row r="153" spans="1:51" ht="12" customHeight="1" x14ac:dyDescent="0.2">
      <c r="V153" s="451"/>
      <c r="Y153" s="445">
        <v>755</v>
      </c>
      <c r="AL153" s="461"/>
    </row>
    <row r="154" spans="1:51" ht="12" customHeight="1" x14ac:dyDescent="0.2">
      <c r="V154" s="451"/>
      <c r="Y154" s="445">
        <v>760</v>
      </c>
    </row>
    <row r="155" spans="1:51" ht="12" customHeight="1" x14ac:dyDescent="0.2">
      <c r="V155" s="451"/>
      <c r="Y155" s="445">
        <v>765</v>
      </c>
    </row>
    <row r="156" spans="1:51" ht="12" customHeight="1" x14ac:dyDescent="0.2">
      <c r="V156" s="451"/>
      <c r="Y156" s="445">
        <v>770</v>
      </c>
    </row>
    <row r="157" spans="1:51" ht="12" customHeight="1" x14ac:dyDescent="0.2">
      <c r="V157" s="451"/>
      <c r="Y157" s="445">
        <v>775</v>
      </c>
    </row>
    <row r="158" spans="1:51" ht="12" customHeight="1" x14ac:dyDescent="0.2">
      <c r="V158" s="451"/>
      <c r="Y158" s="445">
        <v>780</v>
      </c>
    </row>
    <row r="159" spans="1:51" ht="12" customHeight="1" x14ac:dyDescent="0.2">
      <c r="V159" s="451"/>
      <c r="Y159" s="445">
        <v>785</v>
      </c>
    </row>
    <row r="160" spans="1:51" ht="12" customHeight="1" x14ac:dyDescent="0.2">
      <c r="V160" s="451"/>
      <c r="Y160" s="445">
        <v>790</v>
      </c>
    </row>
    <row r="161" spans="22:25" ht="12" customHeight="1" x14ac:dyDescent="0.2">
      <c r="V161" s="451"/>
      <c r="Y161" s="445">
        <v>795</v>
      </c>
    </row>
    <row r="162" spans="22:25" ht="12" customHeight="1" x14ac:dyDescent="0.2">
      <c r="V162" s="451"/>
      <c r="Y162" s="445">
        <v>800</v>
      </c>
    </row>
    <row r="163" spans="22:25" ht="12" customHeight="1" x14ac:dyDescent="0.2">
      <c r="V163" s="451"/>
      <c r="Y163" s="445">
        <v>805</v>
      </c>
    </row>
    <row r="164" spans="22:25" ht="12" customHeight="1" x14ac:dyDescent="0.2">
      <c r="V164" s="451"/>
      <c r="Y164" s="445">
        <v>810</v>
      </c>
    </row>
    <row r="165" spans="22:25" ht="12" customHeight="1" x14ac:dyDescent="0.2">
      <c r="V165" s="451"/>
      <c r="Y165" s="445">
        <v>815</v>
      </c>
    </row>
    <row r="166" spans="22:25" ht="12" customHeight="1" x14ac:dyDescent="0.2">
      <c r="V166" s="451"/>
      <c r="Y166" s="445">
        <v>820</v>
      </c>
    </row>
    <row r="167" spans="22:25" ht="12" customHeight="1" x14ac:dyDescent="0.2">
      <c r="V167" s="451"/>
      <c r="Y167" s="445">
        <v>825</v>
      </c>
    </row>
    <row r="168" spans="22:25" ht="12" customHeight="1" x14ac:dyDescent="0.2">
      <c r="V168" s="451"/>
      <c r="Y168" s="445">
        <v>830</v>
      </c>
    </row>
    <row r="169" spans="22:25" ht="12" customHeight="1" x14ac:dyDescent="0.2">
      <c r="V169" s="451"/>
      <c r="Y169" s="445">
        <v>835</v>
      </c>
    </row>
    <row r="170" spans="22:25" ht="12" customHeight="1" x14ac:dyDescent="0.2">
      <c r="V170" s="451"/>
      <c r="Y170" s="445">
        <v>840</v>
      </c>
    </row>
    <row r="171" spans="22:25" ht="12" customHeight="1" x14ac:dyDescent="0.2">
      <c r="V171" s="451"/>
      <c r="Y171" s="445">
        <v>845</v>
      </c>
    </row>
    <row r="172" spans="22:25" ht="12" customHeight="1" x14ac:dyDescent="0.2">
      <c r="V172" s="451"/>
      <c r="Y172" s="445">
        <v>850</v>
      </c>
    </row>
    <row r="173" spans="22:25" ht="12" customHeight="1" x14ac:dyDescent="0.2">
      <c r="V173" s="451"/>
      <c r="Y173" s="445">
        <v>855</v>
      </c>
    </row>
    <row r="174" spans="22:25" ht="12" customHeight="1" x14ac:dyDescent="0.2">
      <c r="V174" s="451"/>
      <c r="Y174" s="445">
        <v>860</v>
      </c>
    </row>
    <row r="175" spans="22:25" ht="12" customHeight="1" x14ac:dyDescent="0.2">
      <c r="V175" s="451"/>
      <c r="Y175" s="445">
        <v>865</v>
      </c>
    </row>
    <row r="176" spans="22:25" ht="12" customHeight="1" x14ac:dyDescent="0.2">
      <c r="V176" s="451"/>
      <c r="Y176" s="445">
        <v>870</v>
      </c>
    </row>
    <row r="177" spans="22:25" ht="12" customHeight="1" x14ac:dyDescent="0.2">
      <c r="V177" s="451"/>
      <c r="Y177" s="445">
        <v>875</v>
      </c>
    </row>
    <row r="178" spans="22:25" ht="12" customHeight="1" x14ac:dyDescent="0.2">
      <c r="Y178" s="445">
        <v>880</v>
      </c>
    </row>
    <row r="179" spans="22:25" ht="12" customHeight="1" x14ac:dyDescent="0.2">
      <c r="Y179" s="445">
        <v>885</v>
      </c>
    </row>
    <row r="180" spans="22:25" ht="12" customHeight="1" x14ac:dyDescent="0.2">
      <c r="Y180" s="445">
        <v>890</v>
      </c>
    </row>
    <row r="181" spans="22:25" ht="12" customHeight="1" x14ac:dyDescent="0.2">
      <c r="Y181" s="445">
        <v>895</v>
      </c>
    </row>
    <row r="182" spans="22:25" ht="12" customHeight="1" x14ac:dyDescent="0.2">
      <c r="Y182" s="445">
        <v>900</v>
      </c>
    </row>
    <row r="183" spans="22:25" ht="12" customHeight="1" x14ac:dyDescent="0.2">
      <c r="Y183" s="445">
        <v>905</v>
      </c>
    </row>
    <row r="184" spans="22:25" ht="12" customHeight="1" x14ac:dyDescent="0.2">
      <c r="Y184" s="445">
        <v>910</v>
      </c>
    </row>
    <row r="185" spans="22:25" ht="12" customHeight="1" x14ac:dyDescent="0.2">
      <c r="Y185" s="445">
        <v>915</v>
      </c>
    </row>
    <row r="186" spans="22:25" ht="12" customHeight="1" x14ac:dyDescent="0.2">
      <c r="Y186" s="445">
        <v>920</v>
      </c>
    </row>
    <row r="187" spans="22:25" ht="12" customHeight="1" x14ac:dyDescent="0.2">
      <c r="Y187" s="445">
        <v>925</v>
      </c>
    </row>
    <row r="188" spans="22:25" ht="12" customHeight="1" x14ac:dyDescent="0.2">
      <c r="Y188" s="445">
        <v>930</v>
      </c>
    </row>
    <row r="189" spans="22:25" ht="12" customHeight="1" x14ac:dyDescent="0.2">
      <c r="Y189" s="445">
        <v>935</v>
      </c>
    </row>
    <row r="190" spans="22:25" ht="12" customHeight="1" x14ac:dyDescent="0.2">
      <c r="Y190" s="445">
        <v>940</v>
      </c>
    </row>
    <row r="191" spans="22:25" ht="12" customHeight="1" x14ac:dyDescent="0.2">
      <c r="Y191" s="445">
        <v>945</v>
      </c>
    </row>
    <row r="192" spans="22:25" ht="12" customHeight="1" x14ac:dyDescent="0.2">
      <c r="Y192" s="445">
        <v>950</v>
      </c>
    </row>
    <row r="193" spans="25:25" ht="12" customHeight="1" x14ac:dyDescent="0.2">
      <c r="Y193" s="445">
        <v>955</v>
      </c>
    </row>
    <row r="194" spans="25:25" ht="12" customHeight="1" x14ac:dyDescent="0.2">
      <c r="Y194" s="445">
        <v>960</v>
      </c>
    </row>
    <row r="195" spans="25:25" ht="12" customHeight="1" x14ac:dyDescent="0.2">
      <c r="Y195" s="445">
        <v>965</v>
      </c>
    </row>
    <row r="196" spans="25:25" ht="12" customHeight="1" x14ac:dyDescent="0.2">
      <c r="Y196" s="445">
        <v>970</v>
      </c>
    </row>
    <row r="197" spans="25:25" ht="12" customHeight="1" x14ac:dyDescent="0.2">
      <c r="Y197" s="445">
        <v>975</v>
      </c>
    </row>
    <row r="198" spans="25:25" ht="12" customHeight="1" x14ac:dyDescent="0.2">
      <c r="Y198" s="445">
        <v>980</v>
      </c>
    </row>
    <row r="199" spans="25:25" ht="12" customHeight="1" x14ac:dyDescent="0.2">
      <c r="Y199" s="445">
        <v>985</v>
      </c>
    </row>
    <row r="200" spans="25:25" ht="12" customHeight="1" x14ac:dyDescent="0.2">
      <c r="Y200" s="445">
        <v>990</v>
      </c>
    </row>
    <row r="201" spans="25:25" ht="12" customHeight="1" x14ac:dyDescent="0.2">
      <c r="Y201" s="445">
        <v>995</v>
      </c>
    </row>
    <row r="202" spans="25:25" ht="12" customHeight="1" x14ac:dyDescent="0.2">
      <c r="Y202" s="445">
        <v>1000</v>
      </c>
    </row>
    <row r="203" spans="25:25" ht="12" customHeight="1" x14ac:dyDescent="0.2">
      <c r="Y203" s="445">
        <v>1005</v>
      </c>
    </row>
    <row r="204" spans="25:25" ht="12" customHeight="1" x14ac:dyDescent="0.2">
      <c r="Y204" s="445">
        <v>1010</v>
      </c>
    </row>
    <row r="205" spans="25:25" ht="12" customHeight="1" x14ac:dyDescent="0.2">
      <c r="Y205" s="445">
        <v>1015</v>
      </c>
    </row>
    <row r="206" spans="25:25" ht="12" customHeight="1" x14ac:dyDescent="0.2">
      <c r="Y206" s="445">
        <v>1020</v>
      </c>
    </row>
    <row r="207" spans="25:25" ht="12" customHeight="1" x14ac:dyDescent="0.2">
      <c r="Y207" s="445">
        <v>1025</v>
      </c>
    </row>
    <row r="208" spans="25:25" ht="12" customHeight="1" x14ac:dyDescent="0.2">
      <c r="Y208" s="445">
        <v>1030</v>
      </c>
    </row>
    <row r="209" spans="25:25" ht="12" customHeight="1" x14ac:dyDescent="0.2">
      <c r="Y209" s="445">
        <v>1035</v>
      </c>
    </row>
    <row r="210" spans="25:25" ht="12" customHeight="1" x14ac:dyDescent="0.2">
      <c r="Y210" s="445">
        <v>1040</v>
      </c>
    </row>
    <row r="211" spans="25:25" ht="12" customHeight="1" x14ac:dyDescent="0.2">
      <c r="Y211" s="445">
        <v>1045</v>
      </c>
    </row>
    <row r="212" spans="25:25" ht="12" customHeight="1" x14ac:dyDescent="0.2">
      <c r="Y212" s="445">
        <v>1050</v>
      </c>
    </row>
    <row r="213" spans="25:25" ht="12" customHeight="1" x14ac:dyDescent="0.2">
      <c r="Y213" s="445">
        <v>1055</v>
      </c>
    </row>
    <row r="214" spans="25:25" ht="12" customHeight="1" x14ac:dyDescent="0.2">
      <c r="Y214" s="445">
        <v>1060</v>
      </c>
    </row>
    <row r="215" spans="25:25" ht="12" customHeight="1" x14ac:dyDescent="0.2">
      <c r="Y215" s="445">
        <v>1065</v>
      </c>
    </row>
    <row r="216" spans="25:25" ht="12" customHeight="1" x14ac:dyDescent="0.2">
      <c r="Y216" s="445">
        <v>1070</v>
      </c>
    </row>
    <row r="217" spans="25:25" ht="12" customHeight="1" x14ac:dyDescent="0.2">
      <c r="Y217" s="445">
        <v>1075</v>
      </c>
    </row>
    <row r="218" spans="25:25" ht="12" customHeight="1" x14ac:dyDescent="0.2">
      <c r="Y218" s="445">
        <v>1080</v>
      </c>
    </row>
    <row r="219" spans="25:25" ht="12" customHeight="1" x14ac:dyDescent="0.2">
      <c r="Y219" s="445">
        <v>1085</v>
      </c>
    </row>
    <row r="220" spans="25:25" ht="12" customHeight="1" x14ac:dyDescent="0.2">
      <c r="Y220" s="445">
        <v>1090</v>
      </c>
    </row>
    <row r="221" spans="25:25" ht="12" customHeight="1" x14ac:dyDescent="0.2">
      <c r="Y221" s="445">
        <v>1095</v>
      </c>
    </row>
    <row r="222" spans="25:25" ht="12" customHeight="1" x14ac:dyDescent="0.2">
      <c r="Y222" s="445">
        <v>1100</v>
      </c>
    </row>
    <row r="223" spans="25:25" ht="12" customHeight="1" x14ac:dyDescent="0.2">
      <c r="Y223" s="445">
        <v>1105</v>
      </c>
    </row>
    <row r="224" spans="25:25" ht="12" customHeight="1" x14ac:dyDescent="0.2">
      <c r="Y224" s="445">
        <v>1110</v>
      </c>
    </row>
    <row r="225" spans="25:25" ht="12" customHeight="1" x14ac:dyDescent="0.2">
      <c r="Y225" s="445">
        <v>1115</v>
      </c>
    </row>
    <row r="226" spans="25:25" ht="12" customHeight="1" x14ac:dyDescent="0.2">
      <c r="Y226" s="445">
        <v>1120</v>
      </c>
    </row>
    <row r="227" spans="25:25" ht="12" customHeight="1" x14ac:dyDescent="0.2">
      <c r="Y227" s="445">
        <v>1125</v>
      </c>
    </row>
    <row r="228" spans="25:25" ht="12" customHeight="1" x14ac:dyDescent="0.2">
      <c r="Y228" s="445">
        <v>1130</v>
      </c>
    </row>
    <row r="229" spans="25:25" ht="12" customHeight="1" x14ac:dyDescent="0.2">
      <c r="Y229" s="445">
        <v>1135</v>
      </c>
    </row>
    <row r="230" spans="25:25" ht="12" customHeight="1" x14ac:dyDescent="0.2">
      <c r="Y230" s="445">
        <v>1140</v>
      </c>
    </row>
    <row r="231" spans="25:25" ht="12" customHeight="1" x14ac:dyDescent="0.2">
      <c r="Y231" s="445">
        <v>1145</v>
      </c>
    </row>
    <row r="232" spans="25:25" ht="12" customHeight="1" x14ac:dyDescent="0.2">
      <c r="Y232" s="445">
        <v>1150</v>
      </c>
    </row>
    <row r="233" spans="25:25" ht="12" customHeight="1" x14ac:dyDescent="0.2">
      <c r="Y233" s="445">
        <v>1155</v>
      </c>
    </row>
    <row r="234" spans="25:25" ht="12" customHeight="1" x14ac:dyDescent="0.2">
      <c r="Y234" s="445">
        <v>1160</v>
      </c>
    </row>
    <row r="235" spans="25:25" ht="12" customHeight="1" x14ac:dyDescent="0.2">
      <c r="Y235" s="445">
        <v>1165</v>
      </c>
    </row>
    <row r="236" spans="25:25" ht="12" customHeight="1" x14ac:dyDescent="0.2">
      <c r="Y236" s="445">
        <v>1170</v>
      </c>
    </row>
    <row r="237" spans="25:25" ht="12" customHeight="1" x14ac:dyDescent="0.2">
      <c r="Y237" s="445">
        <v>1175</v>
      </c>
    </row>
    <row r="238" spans="25:25" ht="12" customHeight="1" x14ac:dyDescent="0.2">
      <c r="Y238" s="445">
        <v>1180</v>
      </c>
    </row>
    <row r="239" spans="25:25" ht="12" customHeight="1" x14ac:dyDescent="0.2">
      <c r="Y239" s="445">
        <v>1185</v>
      </c>
    </row>
    <row r="240" spans="25:25" ht="12" customHeight="1" x14ac:dyDescent="0.2">
      <c r="Y240" s="445">
        <v>1190</v>
      </c>
    </row>
    <row r="241" spans="25:25" ht="12" customHeight="1" x14ac:dyDescent="0.2">
      <c r="Y241" s="445">
        <v>1195</v>
      </c>
    </row>
    <row r="242" spans="25:25" ht="12" customHeight="1" x14ac:dyDescent="0.2">
      <c r="Y242" s="445">
        <v>1200</v>
      </c>
    </row>
    <row r="243" spans="25:25" ht="12" customHeight="1" x14ac:dyDescent="0.2">
      <c r="Y243" s="445">
        <v>1205</v>
      </c>
    </row>
    <row r="244" spans="25:25" ht="12" customHeight="1" x14ac:dyDescent="0.2">
      <c r="Y244" s="445">
        <v>1210</v>
      </c>
    </row>
    <row r="245" spans="25:25" ht="12" customHeight="1" x14ac:dyDescent="0.2">
      <c r="Y245" s="445">
        <v>1215</v>
      </c>
    </row>
    <row r="246" spans="25:25" ht="12" customHeight="1" x14ac:dyDescent="0.2">
      <c r="Y246" s="445">
        <v>1220</v>
      </c>
    </row>
    <row r="247" spans="25:25" ht="12" customHeight="1" x14ac:dyDescent="0.2">
      <c r="Y247" s="445">
        <v>1225</v>
      </c>
    </row>
    <row r="248" spans="25:25" ht="12" customHeight="1" x14ac:dyDescent="0.2">
      <c r="Y248" s="445">
        <v>1230</v>
      </c>
    </row>
    <row r="249" spans="25:25" ht="12" customHeight="1" x14ac:dyDescent="0.2">
      <c r="Y249" s="445">
        <v>1235</v>
      </c>
    </row>
    <row r="250" spans="25:25" ht="12" customHeight="1" x14ac:dyDescent="0.2">
      <c r="Y250" s="445">
        <v>1240</v>
      </c>
    </row>
    <row r="251" spans="25:25" ht="12" customHeight="1" x14ac:dyDescent="0.2">
      <c r="Y251" s="445">
        <v>1245</v>
      </c>
    </row>
    <row r="252" spans="25:25" ht="12" customHeight="1" x14ac:dyDescent="0.2">
      <c r="Y252" s="445">
        <v>1250</v>
      </c>
    </row>
    <row r="253" spans="25:25" ht="12" customHeight="1" x14ac:dyDescent="0.2">
      <c r="Y253" s="445">
        <v>1255</v>
      </c>
    </row>
    <row r="254" spans="25:25" ht="12" customHeight="1" x14ac:dyDescent="0.2">
      <c r="Y254" s="445">
        <v>1260</v>
      </c>
    </row>
    <row r="255" spans="25:25" ht="12" customHeight="1" x14ac:dyDescent="0.2">
      <c r="Y255" s="445">
        <v>1265</v>
      </c>
    </row>
    <row r="256" spans="25:25" ht="12" customHeight="1" x14ac:dyDescent="0.2">
      <c r="Y256" s="445">
        <v>1270</v>
      </c>
    </row>
    <row r="257" spans="25:25" ht="12" customHeight="1" x14ac:dyDescent="0.2">
      <c r="Y257" s="445">
        <v>1275</v>
      </c>
    </row>
    <row r="258" spans="25:25" ht="12" customHeight="1" x14ac:dyDescent="0.2">
      <c r="Y258" s="445">
        <v>1280</v>
      </c>
    </row>
    <row r="259" spans="25:25" ht="12" customHeight="1" x14ac:dyDescent="0.2">
      <c r="Y259" s="445">
        <v>1285</v>
      </c>
    </row>
    <row r="260" spans="25:25" ht="12" customHeight="1" x14ac:dyDescent="0.2">
      <c r="Y260" s="445">
        <v>1290</v>
      </c>
    </row>
    <row r="261" spans="25:25" ht="12" customHeight="1" x14ac:dyDescent="0.2">
      <c r="Y261" s="445">
        <v>1295</v>
      </c>
    </row>
    <row r="262" spans="25:25" ht="12" customHeight="1" x14ac:dyDescent="0.2">
      <c r="Y262" s="445">
        <v>1300</v>
      </c>
    </row>
    <row r="263" spans="25:25" ht="12" customHeight="1" x14ac:dyDescent="0.2">
      <c r="Y263" s="445">
        <v>1305</v>
      </c>
    </row>
    <row r="264" spans="25:25" ht="12" customHeight="1" x14ac:dyDescent="0.2">
      <c r="Y264" s="445">
        <v>1310</v>
      </c>
    </row>
    <row r="265" spans="25:25" ht="12" customHeight="1" x14ac:dyDescent="0.2">
      <c r="Y265" s="445">
        <v>1315</v>
      </c>
    </row>
    <row r="266" spans="25:25" ht="12" customHeight="1" x14ac:dyDescent="0.2">
      <c r="Y266" s="445">
        <v>1320</v>
      </c>
    </row>
    <row r="267" spans="25:25" ht="12" customHeight="1" x14ac:dyDescent="0.2">
      <c r="Y267" s="445">
        <v>1325</v>
      </c>
    </row>
    <row r="268" spans="25:25" ht="12" customHeight="1" x14ac:dyDescent="0.2">
      <c r="Y268" s="445">
        <v>1330</v>
      </c>
    </row>
    <row r="269" spans="25:25" ht="12" customHeight="1" x14ac:dyDescent="0.2">
      <c r="Y269" s="445">
        <v>1335</v>
      </c>
    </row>
    <row r="270" spans="25:25" ht="12" customHeight="1" x14ac:dyDescent="0.2">
      <c r="Y270" s="445">
        <v>1340</v>
      </c>
    </row>
    <row r="271" spans="25:25" ht="12" customHeight="1" x14ac:dyDescent="0.2">
      <c r="Y271" s="445">
        <v>1345</v>
      </c>
    </row>
    <row r="272" spans="25:25" ht="12" customHeight="1" x14ac:dyDescent="0.2">
      <c r="Y272" s="445">
        <v>1350</v>
      </c>
    </row>
    <row r="273" spans="25:25" ht="12" customHeight="1" x14ac:dyDescent="0.2">
      <c r="Y273" s="445">
        <v>1355</v>
      </c>
    </row>
    <row r="274" spans="25:25" ht="12" customHeight="1" x14ac:dyDescent="0.2">
      <c r="Y274" s="445">
        <v>1360</v>
      </c>
    </row>
    <row r="275" spans="25:25" ht="12" customHeight="1" x14ac:dyDescent="0.2">
      <c r="Y275" s="445">
        <v>1365</v>
      </c>
    </row>
    <row r="276" spans="25:25" ht="12" customHeight="1" x14ac:dyDescent="0.2">
      <c r="Y276" s="445">
        <v>1370</v>
      </c>
    </row>
    <row r="277" spans="25:25" ht="12" customHeight="1" x14ac:dyDescent="0.2">
      <c r="Y277" s="445">
        <v>1375</v>
      </c>
    </row>
    <row r="278" spans="25:25" ht="12" customHeight="1" x14ac:dyDescent="0.2">
      <c r="Y278" s="445">
        <v>1380</v>
      </c>
    </row>
    <row r="279" spans="25:25" ht="12" customHeight="1" x14ac:dyDescent="0.2">
      <c r="Y279" s="445">
        <v>1385</v>
      </c>
    </row>
    <row r="280" spans="25:25" ht="12" customHeight="1" x14ac:dyDescent="0.2">
      <c r="Y280" s="445">
        <v>1390</v>
      </c>
    </row>
    <row r="281" spans="25:25" ht="12" customHeight="1" x14ac:dyDescent="0.2">
      <c r="Y281" s="445">
        <v>1395</v>
      </c>
    </row>
    <row r="282" spans="25:25" ht="12" customHeight="1" x14ac:dyDescent="0.2">
      <c r="Y282" s="445">
        <v>1400</v>
      </c>
    </row>
    <row r="283" spans="25:25" ht="12" customHeight="1" x14ac:dyDescent="0.2">
      <c r="Y283" s="445">
        <v>1405</v>
      </c>
    </row>
    <row r="284" spans="25:25" ht="12" customHeight="1" x14ac:dyDescent="0.2">
      <c r="Y284" s="445">
        <v>1410</v>
      </c>
    </row>
    <row r="285" spans="25:25" ht="12" customHeight="1" x14ac:dyDescent="0.2">
      <c r="Y285" s="445">
        <v>1415</v>
      </c>
    </row>
    <row r="286" spans="25:25" ht="12" customHeight="1" x14ac:dyDescent="0.2">
      <c r="Y286" s="445">
        <v>1420</v>
      </c>
    </row>
    <row r="287" spans="25:25" ht="12" customHeight="1" x14ac:dyDescent="0.2">
      <c r="Y287" s="445">
        <v>1425</v>
      </c>
    </row>
    <row r="288" spans="25:25" ht="12" customHeight="1" x14ac:dyDescent="0.2">
      <c r="Y288" s="445">
        <v>1430</v>
      </c>
    </row>
    <row r="289" spans="25:25" ht="12" customHeight="1" x14ac:dyDescent="0.2">
      <c r="Y289" s="445">
        <v>1435</v>
      </c>
    </row>
    <row r="290" spans="25:25" ht="12" customHeight="1" x14ac:dyDescent="0.2">
      <c r="Y290" s="445">
        <v>1440</v>
      </c>
    </row>
    <row r="291" spans="25:25" ht="12" customHeight="1" x14ac:dyDescent="0.2">
      <c r="Y291" s="445">
        <v>1445</v>
      </c>
    </row>
    <row r="292" spans="25:25" ht="12" customHeight="1" x14ac:dyDescent="0.2">
      <c r="Y292" s="445">
        <v>1450</v>
      </c>
    </row>
    <row r="293" spans="25:25" ht="12" customHeight="1" x14ac:dyDescent="0.2">
      <c r="Y293" s="445">
        <v>1455</v>
      </c>
    </row>
    <row r="294" spans="25:25" ht="12" customHeight="1" x14ac:dyDescent="0.2">
      <c r="Y294" s="445">
        <v>1460</v>
      </c>
    </row>
    <row r="295" spans="25:25" ht="12" customHeight="1" x14ac:dyDescent="0.2">
      <c r="Y295" s="445">
        <v>1465</v>
      </c>
    </row>
    <row r="296" spans="25:25" ht="12" customHeight="1" x14ac:dyDescent="0.2">
      <c r="Y296" s="445">
        <v>1470</v>
      </c>
    </row>
    <row r="297" spans="25:25" ht="12" customHeight="1" x14ac:dyDescent="0.2">
      <c r="Y297" s="445">
        <v>1475</v>
      </c>
    </row>
    <row r="298" spans="25:25" ht="12" customHeight="1" x14ac:dyDescent="0.2">
      <c r="Y298" s="445">
        <v>1480</v>
      </c>
    </row>
    <row r="299" spans="25:25" ht="12" customHeight="1" x14ac:dyDescent="0.2">
      <c r="Y299" s="445">
        <v>1485</v>
      </c>
    </row>
    <row r="300" spans="25:25" ht="12" customHeight="1" x14ac:dyDescent="0.2">
      <c r="Y300" s="445">
        <v>1490</v>
      </c>
    </row>
    <row r="301" spans="25:25" ht="12" customHeight="1" x14ac:dyDescent="0.2">
      <c r="Y301" s="445">
        <v>1495</v>
      </c>
    </row>
    <row r="302" spans="25:25" ht="12" customHeight="1" x14ac:dyDescent="0.2">
      <c r="Y302" s="445">
        <v>1500</v>
      </c>
    </row>
    <row r="303" spans="25:25" ht="12" customHeight="1" x14ac:dyDescent="0.2">
      <c r="Y303" s="445">
        <v>1505</v>
      </c>
    </row>
    <row r="304" spans="25:25" ht="12" customHeight="1" x14ac:dyDescent="0.2">
      <c r="Y304" s="445">
        <v>1510</v>
      </c>
    </row>
    <row r="305" spans="25:25" ht="12" customHeight="1" x14ac:dyDescent="0.2">
      <c r="Y305" s="445">
        <v>1515</v>
      </c>
    </row>
    <row r="306" spans="25:25" ht="12" customHeight="1" x14ac:dyDescent="0.2">
      <c r="Y306" s="445">
        <v>1520</v>
      </c>
    </row>
    <row r="307" spans="25:25" ht="12" customHeight="1" x14ac:dyDescent="0.2">
      <c r="Y307" s="445">
        <v>1525</v>
      </c>
    </row>
    <row r="308" spans="25:25" ht="12" customHeight="1" x14ac:dyDescent="0.2">
      <c r="Y308" s="445">
        <v>1530</v>
      </c>
    </row>
    <row r="309" spans="25:25" ht="12" customHeight="1" x14ac:dyDescent="0.2">
      <c r="Y309" s="445">
        <v>1535</v>
      </c>
    </row>
    <row r="310" spans="25:25" ht="12" customHeight="1" x14ac:dyDescent="0.2">
      <c r="Y310" s="445">
        <v>1540</v>
      </c>
    </row>
    <row r="311" spans="25:25" ht="12" customHeight="1" x14ac:dyDescent="0.2">
      <c r="Y311" s="445">
        <v>1545</v>
      </c>
    </row>
    <row r="312" spans="25:25" ht="12" customHeight="1" x14ac:dyDescent="0.2">
      <c r="Y312" s="445">
        <v>1550</v>
      </c>
    </row>
    <row r="313" spans="25:25" ht="12" customHeight="1" x14ac:dyDescent="0.2">
      <c r="Y313" s="445">
        <v>1555</v>
      </c>
    </row>
    <row r="314" spans="25:25" ht="12" customHeight="1" x14ac:dyDescent="0.2">
      <c r="Y314" s="445">
        <v>1560</v>
      </c>
    </row>
    <row r="315" spans="25:25" ht="12" customHeight="1" x14ac:dyDescent="0.2">
      <c r="Y315" s="445">
        <v>1565</v>
      </c>
    </row>
    <row r="316" spans="25:25" ht="12" customHeight="1" x14ac:dyDescent="0.2">
      <c r="Y316" s="445">
        <v>1570</v>
      </c>
    </row>
    <row r="317" spans="25:25" ht="12" customHeight="1" x14ac:dyDescent="0.2">
      <c r="Y317" s="445">
        <v>1575</v>
      </c>
    </row>
    <row r="318" spans="25:25" ht="12" customHeight="1" x14ac:dyDescent="0.2">
      <c r="Y318" s="445">
        <v>1580</v>
      </c>
    </row>
    <row r="319" spans="25:25" ht="12" customHeight="1" x14ac:dyDescent="0.2">
      <c r="Y319" s="445">
        <v>1585</v>
      </c>
    </row>
    <row r="320" spans="25:25" ht="12" customHeight="1" x14ac:dyDescent="0.2">
      <c r="Y320" s="445">
        <v>1590</v>
      </c>
    </row>
    <row r="321" spans="25:25" ht="12" customHeight="1" x14ac:dyDescent="0.2">
      <c r="Y321" s="445">
        <v>1595</v>
      </c>
    </row>
    <row r="322" spans="25:25" ht="12" customHeight="1" x14ac:dyDescent="0.2">
      <c r="Y322" s="445">
        <v>1600</v>
      </c>
    </row>
    <row r="323" spans="25:25" ht="12" customHeight="1" x14ac:dyDescent="0.2">
      <c r="Y323" s="445">
        <v>1605</v>
      </c>
    </row>
    <row r="324" spans="25:25" ht="12" customHeight="1" x14ac:dyDescent="0.2">
      <c r="Y324" s="445">
        <v>1610</v>
      </c>
    </row>
    <row r="325" spans="25:25" ht="12" customHeight="1" x14ac:dyDescent="0.2">
      <c r="Y325" s="445">
        <v>1615</v>
      </c>
    </row>
    <row r="326" spans="25:25" ht="12" customHeight="1" x14ac:dyDescent="0.2">
      <c r="Y326" s="445">
        <v>1620</v>
      </c>
    </row>
    <row r="327" spans="25:25" ht="12" customHeight="1" x14ac:dyDescent="0.2">
      <c r="Y327" s="445">
        <v>1625</v>
      </c>
    </row>
    <row r="328" spans="25:25" ht="12" customHeight="1" x14ac:dyDescent="0.2">
      <c r="Y328" s="445">
        <v>1630</v>
      </c>
    </row>
    <row r="329" spans="25:25" ht="12" customHeight="1" x14ac:dyDescent="0.2">
      <c r="Y329" s="445">
        <v>1635</v>
      </c>
    </row>
    <row r="330" spans="25:25" ht="12" customHeight="1" x14ac:dyDescent="0.2">
      <c r="Y330" s="445">
        <v>1640</v>
      </c>
    </row>
    <row r="331" spans="25:25" ht="12" customHeight="1" x14ac:dyDescent="0.2">
      <c r="Y331" s="445">
        <v>1645</v>
      </c>
    </row>
    <row r="332" spans="25:25" ht="12" customHeight="1" x14ac:dyDescent="0.2">
      <c r="Y332" s="445">
        <v>1650</v>
      </c>
    </row>
    <row r="333" spans="25:25" ht="12" customHeight="1" x14ac:dyDescent="0.2">
      <c r="Y333" s="445">
        <v>1655</v>
      </c>
    </row>
    <row r="334" spans="25:25" ht="12" customHeight="1" x14ac:dyDescent="0.2">
      <c r="Y334" s="445">
        <v>1660</v>
      </c>
    </row>
    <row r="335" spans="25:25" ht="12" customHeight="1" x14ac:dyDescent="0.2">
      <c r="Y335" s="445">
        <v>1665</v>
      </c>
    </row>
    <row r="336" spans="25:25" ht="12" customHeight="1" x14ac:dyDescent="0.2">
      <c r="Y336" s="445">
        <v>1670</v>
      </c>
    </row>
    <row r="337" spans="25:25" ht="12" customHeight="1" x14ac:dyDescent="0.2">
      <c r="Y337" s="445">
        <v>1675</v>
      </c>
    </row>
    <row r="338" spans="25:25" ht="12" customHeight="1" x14ac:dyDescent="0.2">
      <c r="Y338" s="445">
        <v>1680</v>
      </c>
    </row>
    <row r="339" spans="25:25" ht="12" customHeight="1" x14ac:dyDescent="0.2">
      <c r="Y339" s="445">
        <v>1685</v>
      </c>
    </row>
    <row r="340" spans="25:25" ht="12" customHeight="1" x14ac:dyDescent="0.2">
      <c r="Y340" s="445">
        <v>1690</v>
      </c>
    </row>
    <row r="341" spans="25:25" ht="12" customHeight="1" x14ac:dyDescent="0.2">
      <c r="Y341" s="445">
        <v>1695</v>
      </c>
    </row>
    <row r="342" spans="25:25" ht="12" customHeight="1" x14ac:dyDescent="0.2">
      <c r="Y342" s="445">
        <v>1700</v>
      </c>
    </row>
    <row r="343" spans="25:25" ht="12" customHeight="1" x14ac:dyDescent="0.2">
      <c r="Y343" s="445">
        <v>1705</v>
      </c>
    </row>
    <row r="344" spans="25:25" ht="12" customHeight="1" x14ac:dyDescent="0.2">
      <c r="Y344" s="445">
        <v>1710</v>
      </c>
    </row>
    <row r="345" spans="25:25" ht="12" customHeight="1" x14ac:dyDescent="0.2">
      <c r="Y345" s="445">
        <v>1715</v>
      </c>
    </row>
    <row r="346" spans="25:25" ht="12" customHeight="1" x14ac:dyDescent="0.2">
      <c r="Y346" s="445">
        <v>1720</v>
      </c>
    </row>
    <row r="347" spans="25:25" ht="12" customHeight="1" x14ac:dyDescent="0.2">
      <c r="Y347" s="445">
        <v>1725</v>
      </c>
    </row>
    <row r="348" spans="25:25" ht="12" customHeight="1" x14ac:dyDescent="0.2">
      <c r="Y348" s="445">
        <v>1730</v>
      </c>
    </row>
    <row r="349" spans="25:25" ht="12" customHeight="1" x14ac:dyDescent="0.2">
      <c r="Y349" s="445">
        <v>1735</v>
      </c>
    </row>
    <row r="350" spans="25:25" ht="12" customHeight="1" x14ac:dyDescent="0.2">
      <c r="Y350" s="445">
        <v>1740</v>
      </c>
    </row>
    <row r="351" spans="25:25" ht="12" customHeight="1" x14ac:dyDescent="0.2">
      <c r="Y351" s="445">
        <v>1745</v>
      </c>
    </row>
    <row r="352" spans="25:25" ht="12" customHeight="1" x14ac:dyDescent="0.2">
      <c r="Y352" s="445">
        <v>1750</v>
      </c>
    </row>
    <row r="353" spans="25:25" ht="12" customHeight="1" x14ac:dyDescent="0.2">
      <c r="Y353" s="445">
        <v>1755</v>
      </c>
    </row>
    <row r="354" spans="25:25" ht="12" customHeight="1" x14ac:dyDescent="0.2">
      <c r="Y354" s="445">
        <v>1760</v>
      </c>
    </row>
    <row r="355" spans="25:25" ht="12" customHeight="1" x14ac:dyDescent="0.2">
      <c r="Y355" s="445">
        <v>1765</v>
      </c>
    </row>
    <row r="356" spans="25:25" ht="12" customHeight="1" x14ac:dyDescent="0.2">
      <c r="Y356" s="445">
        <v>1770</v>
      </c>
    </row>
    <row r="357" spans="25:25" ht="12" customHeight="1" x14ac:dyDescent="0.2">
      <c r="Y357" s="445">
        <v>1775</v>
      </c>
    </row>
    <row r="358" spans="25:25" ht="12" customHeight="1" x14ac:dyDescent="0.2">
      <c r="Y358" s="445">
        <v>1780</v>
      </c>
    </row>
    <row r="359" spans="25:25" ht="12" customHeight="1" x14ac:dyDescent="0.2">
      <c r="Y359" s="445">
        <v>1785</v>
      </c>
    </row>
    <row r="360" spans="25:25" ht="12" customHeight="1" x14ac:dyDescent="0.2">
      <c r="Y360" s="445">
        <v>1790</v>
      </c>
    </row>
    <row r="361" spans="25:25" ht="12" customHeight="1" x14ac:dyDescent="0.2">
      <c r="Y361" s="445">
        <v>1795</v>
      </c>
    </row>
    <row r="362" spans="25:25" ht="12" customHeight="1" x14ac:dyDescent="0.2">
      <c r="Y362" s="445">
        <v>1800</v>
      </c>
    </row>
    <row r="363" spans="25:25" ht="12" customHeight="1" x14ac:dyDescent="0.2">
      <c r="Y363" s="445">
        <v>1805</v>
      </c>
    </row>
    <row r="364" spans="25:25" ht="12" customHeight="1" x14ac:dyDescent="0.2">
      <c r="Y364" s="445">
        <v>1810</v>
      </c>
    </row>
    <row r="365" spans="25:25" ht="12" customHeight="1" x14ac:dyDescent="0.2">
      <c r="Y365" s="445">
        <v>1815</v>
      </c>
    </row>
    <row r="366" spans="25:25" ht="12" customHeight="1" x14ac:dyDescent="0.2">
      <c r="Y366" s="445">
        <v>1820</v>
      </c>
    </row>
    <row r="367" spans="25:25" ht="12" customHeight="1" x14ac:dyDescent="0.2">
      <c r="Y367" s="445">
        <v>1825</v>
      </c>
    </row>
    <row r="368" spans="25:25" ht="12" customHeight="1" x14ac:dyDescent="0.2">
      <c r="Y368" s="445">
        <v>1830</v>
      </c>
    </row>
    <row r="369" spans="25:25" ht="12" customHeight="1" x14ac:dyDescent="0.2">
      <c r="Y369" s="445">
        <v>1835</v>
      </c>
    </row>
    <row r="370" spans="25:25" ht="12" customHeight="1" x14ac:dyDescent="0.2">
      <c r="Y370" s="445">
        <v>1840</v>
      </c>
    </row>
    <row r="371" spans="25:25" ht="12" customHeight="1" x14ac:dyDescent="0.2">
      <c r="Y371" s="445">
        <v>1845</v>
      </c>
    </row>
    <row r="372" spans="25:25" ht="12" customHeight="1" x14ac:dyDescent="0.2">
      <c r="Y372" s="445">
        <v>1850</v>
      </c>
    </row>
    <row r="373" spans="25:25" ht="12" customHeight="1" x14ac:dyDescent="0.2">
      <c r="Y373" s="445">
        <v>1855</v>
      </c>
    </row>
    <row r="374" spans="25:25" ht="12" customHeight="1" x14ac:dyDescent="0.2">
      <c r="Y374" s="445">
        <v>1860</v>
      </c>
    </row>
    <row r="375" spans="25:25" ht="12" customHeight="1" x14ac:dyDescent="0.2">
      <c r="Y375" s="445">
        <v>1865</v>
      </c>
    </row>
    <row r="376" spans="25:25" ht="12" customHeight="1" x14ac:dyDescent="0.2">
      <c r="Y376" s="445">
        <v>1870</v>
      </c>
    </row>
    <row r="377" spans="25:25" ht="12" customHeight="1" x14ac:dyDescent="0.2">
      <c r="Y377" s="445">
        <v>1875</v>
      </c>
    </row>
    <row r="378" spans="25:25" ht="12" customHeight="1" x14ac:dyDescent="0.2">
      <c r="Y378" s="445">
        <v>1880</v>
      </c>
    </row>
    <row r="379" spans="25:25" ht="12" customHeight="1" x14ac:dyDescent="0.2">
      <c r="Y379" s="445">
        <v>1885</v>
      </c>
    </row>
    <row r="380" spans="25:25" ht="12" customHeight="1" x14ac:dyDescent="0.2">
      <c r="Y380" s="445">
        <v>1890</v>
      </c>
    </row>
    <row r="381" spans="25:25" ht="12" customHeight="1" x14ac:dyDescent="0.2">
      <c r="Y381" s="445">
        <v>1895</v>
      </c>
    </row>
    <row r="382" spans="25:25" ht="12" customHeight="1" x14ac:dyDescent="0.2">
      <c r="Y382" s="445">
        <v>1900</v>
      </c>
    </row>
    <row r="383" spans="25:25" ht="12" customHeight="1" x14ac:dyDescent="0.2">
      <c r="Y383" s="445">
        <v>1905</v>
      </c>
    </row>
    <row r="384" spans="25:25" ht="12" customHeight="1" x14ac:dyDescent="0.2">
      <c r="Y384" s="445">
        <v>1910</v>
      </c>
    </row>
    <row r="385" spans="25:25" ht="12" customHeight="1" x14ac:dyDescent="0.2">
      <c r="Y385" s="445">
        <v>1915</v>
      </c>
    </row>
    <row r="386" spans="25:25" ht="12" customHeight="1" x14ac:dyDescent="0.2">
      <c r="Y386" s="445">
        <v>1920</v>
      </c>
    </row>
    <row r="387" spans="25:25" ht="12" customHeight="1" x14ac:dyDescent="0.2">
      <c r="Y387" s="445">
        <v>1925</v>
      </c>
    </row>
    <row r="388" spans="25:25" ht="12" customHeight="1" x14ac:dyDescent="0.2">
      <c r="Y388" s="445">
        <v>1930</v>
      </c>
    </row>
    <row r="389" spans="25:25" ht="12" customHeight="1" x14ac:dyDescent="0.2">
      <c r="Y389" s="445">
        <v>1935</v>
      </c>
    </row>
    <row r="390" spans="25:25" ht="12" customHeight="1" x14ac:dyDescent="0.2">
      <c r="Y390" s="445">
        <v>1940</v>
      </c>
    </row>
    <row r="391" spans="25:25" ht="12" customHeight="1" x14ac:dyDescent="0.2">
      <c r="Y391" s="445">
        <v>1945</v>
      </c>
    </row>
    <row r="392" spans="25:25" ht="12" customHeight="1" x14ac:dyDescent="0.2">
      <c r="Y392" s="445">
        <v>1950</v>
      </c>
    </row>
    <row r="393" spans="25:25" ht="12" customHeight="1" x14ac:dyDescent="0.2">
      <c r="Y393" s="445">
        <v>1955</v>
      </c>
    </row>
    <row r="394" spans="25:25" ht="12" customHeight="1" x14ac:dyDescent="0.2">
      <c r="Y394" s="445">
        <v>1960</v>
      </c>
    </row>
    <row r="395" spans="25:25" ht="12" customHeight="1" x14ac:dyDescent="0.2">
      <c r="Y395" s="445">
        <v>1965</v>
      </c>
    </row>
    <row r="396" spans="25:25" ht="12" customHeight="1" x14ac:dyDescent="0.2">
      <c r="Y396" s="445">
        <v>1970</v>
      </c>
    </row>
    <row r="397" spans="25:25" ht="12" customHeight="1" x14ac:dyDescent="0.2">
      <c r="Y397" s="445">
        <v>1975</v>
      </c>
    </row>
    <row r="398" spans="25:25" ht="12" customHeight="1" x14ac:dyDescent="0.2">
      <c r="Y398" s="445">
        <v>1980</v>
      </c>
    </row>
    <row r="399" spans="25:25" ht="12" customHeight="1" x14ac:dyDescent="0.2">
      <c r="Y399" s="445">
        <v>1985</v>
      </c>
    </row>
    <row r="400" spans="25:25" ht="12" customHeight="1" x14ac:dyDescent="0.2">
      <c r="Y400" s="445">
        <v>1990</v>
      </c>
    </row>
    <row r="401" spans="25:25" ht="12" customHeight="1" x14ac:dyDescent="0.2">
      <c r="Y401" s="445">
        <v>1995</v>
      </c>
    </row>
    <row r="402" spans="25:25" ht="12" customHeight="1" x14ac:dyDescent="0.2">
      <c r="Y402" s="445">
        <v>2000</v>
      </c>
    </row>
    <row r="403" spans="25:25" ht="12" customHeight="1" x14ac:dyDescent="0.2">
      <c r="Y403" s="445">
        <v>2005</v>
      </c>
    </row>
    <row r="404" spans="25:25" ht="12" customHeight="1" x14ac:dyDescent="0.2">
      <c r="Y404" s="445">
        <v>2010</v>
      </c>
    </row>
    <row r="405" spans="25:25" ht="12" customHeight="1" x14ac:dyDescent="0.2">
      <c r="Y405" s="445">
        <v>2015</v>
      </c>
    </row>
    <row r="406" spans="25:25" ht="12" customHeight="1" x14ac:dyDescent="0.2">
      <c r="Y406" s="445">
        <v>2020</v>
      </c>
    </row>
    <row r="407" spans="25:25" ht="12" customHeight="1" x14ac:dyDescent="0.2">
      <c r="Y407" s="445">
        <v>2025</v>
      </c>
    </row>
    <row r="408" spans="25:25" ht="12" customHeight="1" x14ac:dyDescent="0.2">
      <c r="Y408" s="445">
        <v>2030</v>
      </c>
    </row>
    <row r="409" spans="25:25" ht="12" customHeight="1" x14ac:dyDescent="0.2">
      <c r="Y409" s="445">
        <v>2035</v>
      </c>
    </row>
    <row r="410" spans="25:25" ht="12" customHeight="1" x14ac:dyDescent="0.2">
      <c r="Y410" s="445">
        <v>2040</v>
      </c>
    </row>
    <row r="411" spans="25:25" ht="12" customHeight="1" x14ac:dyDescent="0.2">
      <c r="Y411" s="445">
        <v>2045</v>
      </c>
    </row>
    <row r="412" spans="25:25" ht="12" customHeight="1" x14ac:dyDescent="0.2">
      <c r="Y412" s="445">
        <v>2050</v>
      </c>
    </row>
    <row r="413" spans="25:25" ht="12" customHeight="1" x14ac:dyDescent="0.2">
      <c r="Y413" s="445">
        <v>2055</v>
      </c>
    </row>
    <row r="414" spans="25:25" ht="12" customHeight="1" x14ac:dyDescent="0.2">
      <c r="Y414" s="445">
        <v>2060</v>
      </c>
    </row>
    <row r="415" spans="25:25" ht="12" customHeight="1" x14ac:dyDescent="0.2">
      <c r="Y415" s="445">
        <v>2065</v>
      </c>
    </row>
    <row r="416" spans="25:25" ht="12" customHeight="1" x14ac:dyDescent="0.2">
      <c r="Y416" s="445">
        <v>2070</v>
      </c>
    </row>
    <row r="417" spans="25:25" ht="12" customHeight="1" x14ac:dyDescent="0.2">
      <c r="Y417" s="445">
        <v>2075</v>
      </c>
    </row>
    <row r="418" spans="25:25" ht="12" customHeight="1" x14ac:dyDescent="0.2">
      <c r="Y418" s="445">
        <v>2080</v>
      </c>
    </row>
    <row r="419" spans="25:25" ht="12" customHeight="1" x14ac:dyDescent="0.2">
      <c r="Y419" s="445">
        <v>2085</v>
      </c>
    </row>
    <row r="420" spans="25:25" ht="12" customHeight="1" x14ac:dyDescent="0.2">
      <c r="Y420" s="445">
        <v>2090</v>
      </c>
    </row>
    <row r="421" spans="25:25" ht="12" customHeight="1" x14ac:dyDescent="0.2">
      <c r="Y421" s="445">
        <v>2095</v>
      </c>
    </row>
    <row r="422" spans="25:25" ht="12" customHeight="1" x14ac:dyDescent="0.2">
      <c r="Y422" s="445">
        <v>2100</v>
      </c>
    </row>
    <row r="423" spans="25:25" ht="12" customHeight="1" x14ac:dyDescent="0.2">
      <c r="Y423" s="445">
        <v>2105</v>
      </c>
    </row>
    <row r="424" spans="25:25" ht="12" customHeight="1" x14ac:dyDescent="0.2">
      <c r="Y424" s="445">
        <v>2110</v>
      </c>
    </row>
    <row r="425" spans="25:25" ht="12" customHeight="1" x14ac:dyDescent="0.2">
      <c r="Y425" s="445">
        <v>2115</v>
      </c>
    </row>
    <row r="426" spans="25:25" ht="12" customHeight="1" x14ac:dyDescent="0.2">
      <c r="Y426" s="445">
        <v>2120</v>
      </c>
    </row>
    <row r="427" spans="25:25" ht="12" customHeight="1" x14ac:dyDescent="0.2">
      <c r="Y427" s="445">
        <v>2125</v>
      </c>
    </row>
    <row r="428" spans="25:25" ht="12" customHeight="1" x14ac:dyDescent="0.2">
      <c r="Y428" s="445">
        <v>2130</v>
      </c>
    </row>
    <row r="429" spans="25:25" ht="12" customHeight="1" x14ac:dyDescent="0.2">
      <c r="Y429" s="445">
        <v>2135</v>
      </c>
    </row>
    <row r="430" spans="25:25" ht="12" customHeight="1" x14ac:dyDescent="0.2">
      <c r="Y430" s="445">
        <v>2140</v>
      </c>
    </row>
    <row r="431" spans="25:25" ht="12" customHeight="1" x14ac:dyDescent="0.2">
      <c r="Y431" s="445">
        <v>2145</v>
      </c>
    </row>
    <row r="432" spans="25:25" ht="12" customHeight="1" x14ac:dyDescent="0.2">
      <c r="Y432" s="445">
        <v>2150</v>
      </c>
    </row>
    <row r="433" spans="25:25" ht="12" customHeight="1" x14ac:dyDescent="0.2">
      <c r="Y433" s="445">
        <v>2155</v>
      </c>
    </row>
    <row r="434" spans="25:25" ht="12" customHeight="1" x14ac:dyDescent="0.2">
      <c r="Y434" s="445">
        <v>2160</v>
      </c>
    </row>
    <row r="435" spans="25:25" ht="12" customHeight="1" x14ac:dyDescent="0.2">
      <c r="Y435" s="445">
        <v>2165</v>
      </c>
    </row>
    <row r="436" spans="25:25" ht="12" customHeight="1" x14ac:dyDescent="0.2">
      <c r="Y436" s="445">
        <v>2170</v>
      </c>
    </row>
    <row r="437" spans="25:25" ht="12" customHeight="1" x14ac:dyDescent="0.2">
      <c r="Y437" s="445">
        <v>2175</v>
      </c>
    </row>
    <row r="438" spans="25:25" ht="12" customHeight="1" x14ac:dyDescent="0.2">
      <c r="Y438" s="445">
        <v>2180</v>
      </c>
    </row>
    <row r="439" spans="25:25" ht="12" customHeight="1" x14ac:dyDescent="0.2">
      <c r="Y439" s="445">
        <v>2185</v>
      </c>
    </row>
    <row r="440" spans="25:25" ht="12" customHeight="1" x14ac:dyDescent="0.2">
      <c r="Y440" s="445">
        <v>2190</v>
      </c>
    </row>
    <row r="441" spans="25:25" ht="12" customHeight="1" x14ac:dyDescent="0.2">
      <c r="Y441" s="445">
        <v>2195</v>
      </c>
    </row>
    <row r="442" spans="25:25" ht="12" customHeight="1" x14ac:dyDescent="0.2">
      <c r="Y442" s="445">
        <v>2200</v>
      </c>
    </row>
    <row r="443" spans="25:25" ht="12" customHeight="1" x14ac:dyDescent="0.2">
      <c r="Y443" s="445">
        <v>2205</v>
      </c>
    </row>
    <row r="444" spans="25:25" ht="12" customHeight="1" x14ac:dyDescent="0.2">
      <c r="Y444" s="445">
        <v>2210</v>
      </c>
    </row>
    <row r="445" spans="25:25" ht="12" customHeight="1" x14ac:dyDescent="0.2">
      <c r="Y445" s="445">
        <v>2215</v>
      </c>
    </row>
    <row r="446" spans="25:25" ht="12" customHeight="1" x14ac:dyDescent="0.2">
      <c r="Y446" s="445">
        <v>2220</v>
      </c>
    </row>
    <row r="447" spans="25:25" ht="12" customHeight="1" x14ac:dyDescent="0.2">
      <c r="Y447" s="445">
        <v>2225</v>
      </c>
    </row>
    <row r="448" spans="25:25" ht="12" customHeight="1" x14ac:dyDescent="0.2">
      <c r="Y448" s="445">
        <v>2230</v>
      </c>
    </row>
    <row r="449" spans="25:25" ht="12" customHeight="1" x14ac:dyDescent="0.2">
      <c r="Y449" s="445">
        <v>2235</v>
      </c>
    </row>
    <row r="450" spans="25:25" ht="12" customHeight="1" x14ac:dyDescent="0.2">
      <c r="Y450" s="445">
        <v>2240</v>
      </c>
    </row>
    <row r="451" spans="25:25" ht="12" customHeight="1" x14ac:dyDescent="0.2">
      <c r="Y451" s="445">
        <v>2245</v>
      </c>
    </row>
    <row r="452" spans="25:25" ht="12" customHeight="1" x14ac:dyDescent="0.2">
      <c r="Y452" s="445">
        <v>2250</v>
      </c>
    </row>
    <row r="453" spans="25:25" ht="12" customHeight="1" x14ac:dyDescent="0.2">
      <c r="Y453" s="445">
        <v>2255</v>
      </c>
    </row>
    <row r="454" spans="25:25" ht="12" customHeight="1" x14ac:dyDescent="0.2">
      <c r="Y454" s="445">
        <v>2260</v>
      </c>
    </row>
    <row r="455" spans="25:25" ht="12" customHeight="1" x14ac:dyDescent="0.2">
      <c r="Y455" s="445">
        <v>2265</v>
      </c>
    </row>
    <row r="456" spans="25:25" ht="12" customHeight="1" x14ac:dyDescent="0.2">
      <c r="Y456" s="445">
        <v>2270</v>
      </c>
    </row>
    <row r="457" spans="25:25" ht="12" customHeight="1" x14ac:dyDescent="0.2">
      <c r="Y457" s="445">
        <v>2275</v>
      </c>
    </row>
    <row r="458" spans="25:25" ht="12" customHeight="1" x14ac:dyDescent="0.2">
      <c r="Y458" s="445">
        <v>2280</v>
      </c>
    </row>
    <row r="459" spans="25:25" ht="12" customHeight="1" x14ac:dyDescent="0.2">
      <c r="Y459" s="445">
        <v>2285</v>
      </c>
    </row>
    <row r="460" spans="25:25" ht="12" customHeight="1" x14ac:dyDescent="0.2">
      <c r="Y460" s="445">
        <v>2290</v>
      </c>
    </row>
    <row r="461" spans="25:25" ht="12" customHeight="1" x14ac:dyDescent="0.2">
      <c r="Y461" s="445">
        <v>2295</v>
      </c>
    </row>
    <row r="462" spans="25:25" ht="12" customHeight="1" x14ac:dyDescent="0.2">
      <c r="Y462" s="445">
        <v>2300</v>
      </c>
    </row>
    <row r="463" spans="25:25" ht="12" customHeight="1" x14ac:dyDescent="0.2">
      <c r="Y463" s="445">
        <v>2305</v>
      </c>
    </row>
    <row r="464" spans="25:25" ht="12" customHeight="1" x14ac:dyDescent="0.2">
      <c r="Y464" s="445">
        <v>2310</v>
      </c>
    </row>
    <row r="465" spans="25:25" ht="12" customHeight="1" x14ac:dyDescent="0.2">
      <c r="Y465" s="445">
        <v>2315</v>
      </c>
    </row>
    <row r="466" spans="25:25" ht="12" customHeight="1" x14ac:dyDescent="0.2">
      <c r="Y466" s="445">
        <v>2320</v>
      </c>
    </row>
    <row r="467" spans="25:25" ht="12" customHeight="1" x14ac:dyDescent="0.2">
      <c r="Y467" s="445">
        <v>2325</v>
      </c>
    </row>
    <row r="468" spans="25:25" ht="12" customHeight="1" x14ac:dyDescent="0.2">
      <c r="Y468" s="445">
        <v>2330</v>
      </c>
    </row>
    <row r="469" spans="25:25" ht="12" customHeight="1" x14ac:dyDescent="0.2">
      <c r="Y469" s="445">
        <v>2335</v>
      </c>
    </row>
    <row r="470" spans="25:25" ht="12" customHeight="1" x14ac:dyDescent="0.2">
      <c r="Y470" s="445">
        <v>2340</v>
      </c>
    </row>
    <row r="471" spans="25:25" ht="12" customHeight="1" x14ac:dyDescent="0.2">
      <c r="Y471" s="445">
        <v>2345</v>
      </c>
    </row>
    <row r="472" spans="25:25" ht="12" customHeight="1" x14ac:dyDescent="0.2">
      <c r="Y472" s="445">
        <v>2350</v>
      </c>
    </row>
    <row r="473" spans="25:25" ht="12" customHeight="1" x14ac:dyDescent="0.2">
      <c r="Y473" s="445">
        <v>2355</v>
      </c>
    </row>
    <row r="474" spans="25:25" ht="12" customHeight="1" x14ac:dyDescent="0.2">
      <c r="Y474" s="445">
        <v>2360</v>
      </c>
    </row>
    <row r="475" spans="25:25" ht="12" customHeight="1" x14ac:dyDescent="0.2">
      <c r="Y475" s="445">
        <v>2365</v>
      </c>
    </row>
    <row r="476" spans="25:25" ht="12" customHeight="1" x14ac:dyDescent="0.2">
      <c r="Y476" s="445">
        <v>2370</v>
      </c>
    </row>
    <row r="477" spans="25:25" ht="12" customHeight="1" x14ac:dyDescent="0.2">
      <c r="Y477" s="445">
        <v>2375</v>
      </c>
    </row>
    <row r="478" spans="25:25" ht="12" customHeight="1" x14ac:dyDescent="0.2">
      <c r="Y478" s="445">
        <v>2380</v>
      </c>
    </row>
    <row r="479" spans="25:25" ht="12" customHeight="1" x14ac:dyDescent="0.2">
      <c r="Y479" s="445">
        <v>2385</v>
      </c>
    </row>
    <row r="480" spans="25:25" ht="12" customHeight="1" x14ac:dyDescent="0.2">
      <c r="Y480" s="445">
        <v>2390</v>
      </c>
    </row>
    <row r="481" spans="25:25" ht="12" customHeight="1" x14ac:dyDescent="0.2">
      <c r="Y481" s="445">
        <v>2395</v>
      </c>
    </row>
    <row r="482" spans="25:25" ht="12" customHeight="1" x14ac:dyDescent="0.2">
      <c r="Y482" s="445">
        <v>2400</v>
      </c>
    </row>
    <row r="483" spans="25:25" ht="12" customHeight="1" x14ac:dyDescent="0.2">
      <c r="Y483" s="445">
        <v>2405</v>
      </c>
    </row>
    <row r="484" spans="25:25" ht="12" customHeight="1" x14ac:dyDescent="0.2">
      <c r="Y484" s="445">
        <v>2410</v>
      </c>
    </row>
    <row r="485" spans="25:25" ht="12" customHeight="1" x14ac:dyDescent="0.2">
      <c r="Y485" s="445">
        <v>2415</v>
      </c>
    </row>
    <row r="486" spans="25:25" ht="12" customHeight="1" x14ac:dyDescent="0.2">
      <c r="Y486" s="445">
        <v>2420</v>
      </c>
    </row>
    <row r="487" spans="25:25" ht="12" customHeight="1" x14ac:dyDescent="0.2">
      <c r="Y487" s="445">
        <v>2425</v>
      </c>
    </row>
    <row r="488" spans="25:25" ht="12" customHeight="1" x14ac:dyDescent="0.2">
      <c r="Y488" s="445">
        <v>2430</v>
      </c>
    </row>
    <row r="489" spans="25:25" ht="12" customHeight="1" x14ac:dyDescent="0.2">
      <c r="Y489" s="445">
        <v>2435</v>
      </c>
    </row>
    <row r="490" spans="25:25" ht="12" customHeight="1" x14ac:dyDescent="0.2">
      <c r="Y490" s="445">
        <v>2440</v>
      </c>
    </row>
    <row r="491" spans="25:25" ht="12" customHeight="1" x14ac:dyDescent="0.2">
      <c r="Y491" s="445">
        <v>2445</v>
      </c>
    </row>
    <row r="492" spans="25:25" ht="12" customHeight="1" x14ac:dyDescent="0.2">
      <c r="Y492" s="445">
        <v>2450</v>
      </c>
    </row>
    <row r="493" spans="25:25" ht="12" customHeight="1" x14ac:dyDescent="0.2">
      <c r="Y493" s="445">
        <v>2455</v>
      </c>
    </row>
    <row r="494" spans="25:25" ht="12" customHeight="1" x14ac:dyDescent="0.2">
      <c r="Y494" s="445">
        <v>2460</v>
      </c>
    </row>
    <row r="495" spans="25:25" ht="12" customHeight="1" x14ac:dyDescent="0.2">
      <c r="Y495" s="445">
        <v>2465</v>
      </c>
    </row>
    <row r="496" spans="25:25" ht="12" customHeight="1" x14ac:dyDescent="0.2">
      <c r="Y496" s="445">
        <v>2470</v>
      </c>
    </row>
    <row r="497" spans="25:25" ht="12" customHeight="1" x14ac:dyDescent="0.2">
      <c r="Y497" s="445">
        <v>2475</v>
      </c>
    </row>
    <row r="498" spans="25:25" ht="12" customHeight="1" x14ac:dyDescent="0.2">
      <c r="Y498" s="445">
        <v>2480</v>
      </c>
    </row>
    <row r="499" spans="25:25" ht="12" customHeight="1" x14ac:dyDescent="0.2">
      <c r="Y499" s="445">
        <v>2485</v>
      </c>
    </row>
    <row r="500" spans="25:25" ht="12" customHeight="1" x14ac:dyDescent="0.2">
      <c r="Y500" s="445">
        <v>2490</v>
      </c>
    </row>
    <row r="501" spans="25:25" ht="12" customHeight="1" x14ac:dyDescent="0.2">
      <c r="Y501" s="445">
        <v>2495</v>
      </c>
    </row>
    <row r="502" spans="25:25" ht="12" customHeight="1" x14ac:dyDescent="0.2">
      <c r="Y502" s="445">
        <v>2500</v>
      </c>
    </row>
  </sheetData>
  <sheetProtection algorithmName="SHA-512" hashValue="pGlu0APGUfT7jlSwmqqzGgCRfvqCE4kq/hBZ1jdd9oJlTG/wqRK+1UGcofrTW5yOCOj27eZ966ZuUl++RA5STA==" saltValue="js5hm7A3OXz+kcEgVHyCXA==" spinCount="100000" sheet="1" objects="1" scenarios="1" selectLockedCells="1"/>
  <mergeCells count="54">
    <mergeCell ref="AC1:AD1"/>
    <mergeCell ref="O26:P26"/>
    <mergeCell ref="AA1:AB1"/>
    <mergeCell ref="G1:K1"/>
    <mergeCell ref="L1:M1"/>
    <mergeCell ref="A2:S3"/>
    <mergeCell ref="A4:J4"/>
    <mergeCell ref="K4:L4"/>
    <mergeCell ref="A6:S7"/>
    <mergeCell ref="E22:G22"/>
    <mergeCell ref="H22:J22"/>
    <mergeCell ref="A5:S5"/>
    <mergeCell ref="H23:J23"/>
    <mergeCell ref="F9:J9"/>
    <mergeCell ref="G10:Q10"/>
    <mergeCell ref="P21:Q21"/>
    <mergeCell ref="AI30:AJ30"/>
    <mergeCell ref="I113:O113"/>
    <mergeCell ref="G86:I86"/>
    <mergeCell ref="E88:G88"/>
    <mergeCell ref="D97:G97"/>
    <mergeCell ref="I112:O112"/>
    <mergeCell ref="F93:R93"/>
    <mergeCell ref="L100:N100"/>
    <mergeCell ref="D93:E93"/>
    <mergeCell ref="I115:O115"/>
    <mergeCell ref="M92:O92"/>
    <mergeCell ref="I63:J63"/>
    <mergeCell ref="O28:P28"/>
    <mergeCell ref="H30:J30"/>
    <mergeCell ref="O31:P31"/>
    <mergeCell ref="O33:P33"/>
    <mergeCell ref="H29:J29"/>
    <mergeCell ref="G67:Q67"/>
    <mergeCell ref="K85:N85"/>
    <mergeCell ref="K87:N87"/>
    <mergeCell ref="G84:I84"/>
    <mergeCell ref="K88:R88"/>
    <mergeCell ref="L64:N64"/>
    <mergeCell ref="E29:G29"/>
    <mergeCell ref="H127:K127"/>
    <mergeCell ref="D127:G127"/>
    <mergeCell ref="D120:R120"/>
    <mergeCell ref="N116:O116"/>
    <mergeCell ref="D119:M119"/>
    <mergeCell ref="C123:D123"/>
    <mergeCell ref="D126:K126"/>
    <mergeCell ref="H125:K125"/>
    <mergeCell ref="D125:G125"/>
    <mergeCell ref="B125:C126"/>
    <mergeCell ref="O123:Q123"/>
    <mergeCell ref="B119:C120"/>
    <mergeCell ref="E123:L123"/>
    <mergeCell ref="I116:M116"/>
  </mergeCells>
  <phoneticPr fontId="0" type="noConversion"/>
  <conditionalFormatting sqref="B125">
    <cfRule type="cellIs" dxfId="5" priority="562" operator="equal">
      <formula>$T$131</formula>
    </cfRule>
  </conditionalFormatting>
  <conditionalFormatting sqref="L100:N100 M92:O92 M16:N16 L18:N18 L20:N20 L22:N24 L58:N58 M52:N52 M54:N54 M56:N56 L60:N60 L64:N66 L68:N69">
    <cfRule type="cellIs" dxfId="4" priority="688" operator="equal">
      <formula>$U$3</formula>
    </cfRule>
  </conditionalFormatting>
  <conditionalFormatting sqref="J27:M27 K29:M29 J26:K26 J28:K28 K85:N85 K87:N87">
    <cfRule type="cellIs" dxfId="3" priority="706" operator="equal">
      <formula>$U$8</formula>
    </cfRule>
  </conditionalFormatting>
  <conditionalFormatting sqref="O26:P26 O28:P28 O31:P31 O33:P35">
    <cfRule type="cellIs" dxfId="2" priority="707" operator="equal">
      <formula>$U$13</formula>
    </cfRule>
  </conditionalFormatting>
  <conditionalFormatting sqref="H23:J23 H30:J30">
    <cfRule type="cellIs" dxfId="1" priority="711" operator="equal">
      <formula>$U$3</formula>
    </cfRule>
    <cfRule type="cellIs" dxfId="0" priority="712" operator="equal">
      <formula>$U$13</formula>
    </cfRule>
  </conditionalFormatting>
  <dataValidations xWindow="157" yWindow="585" count="16">
    <dataValidation type="list" allowBlank="1" showInputMessage="1" showErrorMessage="1" sqref="N91">
      <formula1>$Z$2:$Z$79</formula1>
    </dataValidation>
    <dataValidation type="list" allowBlank="1" showInputMessage="1" showErrorMessage="1" sqref="N84">
      <formula1>$AB$2:$AB$71</formula1>
    </dataValidation>
    <dataValidation type="list" allowBlank="1" showInputMessage="1" showErrorMessage="1" sqref="K86">
      <formula1>$AC$2:$AC$52</formula1>
    </dataValidation>
    <dataValidation type="list" allowBlank="1" showInputMessage="1" showErrorMessage="1" sqref="K84">
      <formula1>$AA$2:$AA$52</formula1>
    </dataValidation>
    <dataValidation type="list" allowBlank="1" showInputMessage="1" showErrorMessage="1" sqref="N86">
      <formula1>$AD$2:$AD$71</formula1>
    </dataValidation>
    <dataValidation type="list" allowBlank="1" showInputMessage="1" showErrorMessage="1" sqref="M96 M33 M31 M28 M26 M21 M19 M17 M15">
      <formula1>$X$2:$X$141</formula1>
    </dataValidation>
    <dataValidation type="list" allowBlank="1" showInputMessage="1" showErrorMessage="1" sqref="M99">
      <formula1>$AL$30:$AL$80</formula1>
    </dataValidation>
    <dataValidation type="list" allowBlank="1" showInputMessage="1" showErrorMessage="1" sqref="M63">
      <formula1>$AT$16:$AT$66</formula1>
    </dataValidation>
    <dataValidation type="list" allowBlank="1" showInputMessage="1" showErrorMessage="1" sqref="I63">
      <formula1>$AQ$18:$AQ$22</formula1>
    </dataValidation>
    <dataValidation type="list" allowBlank="1" showInputMessage="1" showErrorMessage="1" sqref="H22:J22">
      <formula1>$AR$26:$AR$31</formula1>
    </dataValidation>
    <dataValidation type="list" allowBlank="1" showInputMessage="1" showErrorMessage="1" sqref="H29:J29">
      <formula1>$AR$33:$AR$38</formula1>
    </dataValidation>
    <dataValidation type="list" allowBlank="1" showInputMessage="1" showErrorMessage="1" sqref="G84">
      <formula1>$AU$1:$AU$4</formula1>
    </dataValidation>
    <dataValidation type="list" allowBlank="1" showInputMessage="1" showErrorMessage="1" sqref="G86:I86">
      <formula1>$AU$18:$AU$21</formula1>
    </dataValidation>
    <dataValidation type="list" allowBlank="1" showInputMessage="1" showErrorMessage="1" sqref="J99">
      <formula1>$AI$33:$AI$38</formula1>
    </dataValidation>
    <dataValidation type="list" allowBlank="1" showInputMessage="1" showErrorMessage="1" sqref="J91 M59 M57 M55 M53 M51 M105 M39 M41 M43 M45 M47 M36 M77 M61 M71 M73 M101 M75 M80 M107">
      <formula1>$W$2:$W$52</formula1>
    </dataValidation>
    <dataValidation type="list" allowBlank="1" showInputMessage="1" showErrorMessage="1" sqref="L1:M1">
      <formula1>$T$1:$T$4</formula1>
    </dataValidation>
  </dataValidations>
  <hyperlinks>
    <hyperlink ref="D125" r:id="rId1"/>
    <hyperlink ref="G96" location="'Ler+'!C69" display="'Ler+'!C69"/>
    <hyperlink ref="H104" location="Info!C94" display="Info!C94"/>
    <hyperlink ref="F83" location="'Ler+'!C54" display="'Ler+'!C54"/>
    <hyperlink ref="H39" location="'Ler+'!C12" display="'Ler+'!C12"/>
    <hyperlink ref="J61" location="Info!C42" display="Info!C42"/>
    <hyperlink ref="J61" location="'Ler+'!C39" display="'Ler+'!C39"/>
    <hyperlink ref="G63" location="Info!C42" display="Info!C42"/>
    <hyperlink ref="G63" location="'Ler+'!C48" display="'Ler+'!C48"/>
    <hyperlink ref="F91" location="Info!C118" display="Info!C118"/>
    <hyperlink ref="F91" location="'Ler+'!C61" display="'Ler+'!C61"/>
    <hyperlink ref="I80" location="Info!C118" display="Info!C118"/>
    <hyperlink ref="I80" location="'Ler+'!C51" display="'Ler+'!C51"/>
    <hyperlink ref="H104" location="'Ler+'!C88" display="'Ler+'!C88"/>
    <hyperlink ref="H99" location="'Ler+'!C84" display="'Ler+'!C84"/>
    <hyperlink ref="G50" location="'Ler+'!C17" display="'Ler+'!C17"/>
    <hyperlink ref="H127:K127" r:id="rId2" display="www.omd.pt/congresso/2019"/>
  </hyperlinks>
  <printOptions horizontalCentered="1" verticalCentered="1"/>
  <pageMargins left="0.19685039370078741" right="0.19685039370078741" top="0" bottom="0.19685039370078741" header="0" footer="0"/>
  <pageSetup paperSize="9" orientation="portrait" r:id="rId3"/>
  <rowBreaks count="1" manualBreakCount="1">
    <brk id="65" max="1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110"/>
  <sheetViews>
    <sheetView showGridLines="0" zoomScaleNormal="100" workbookViewId="0">
      <selection activeCell="G2" sqref="G2:L3"/>
    </sheetView>
  </sheetViews>
  <sheetFormatPr defaultRowHeight="12" customHeight="1" x14ac:dyDescent="0.2"/>
  <cols>
    <col min="1" max="1" width="2" style="108" customWidth="1"/>
    <col min="2" max="2" width="2.42578125" style="108" customWidth="1"/>
    <col min="3" max="4" width="6.140625" style="108" customWidth="1"/>
    <col min="5" max="12" width="6.28515625" style="108" customWidth="1"/>
    <col min="13" max="16" width="6.140625" style="108" customWidth="1"/>
    <col min="17" max="17" width="7" style="108" customWidth="1"/>
    <col min="18" max="18" width="2.42578125" style="108" customWidth="1"/>
    <col min="19" max="19" width="1.85546875" style="108" customWidth="1"/>
    <col min="20" max="16384" width="9.140625" style="108"/>
  </cols>
  <sheetData>
    <row r="1" spans="1:19" ht="13.5" customHeight="1" thickTop="1" x14ac:dyDescent="0.2">
      <c r="A1" s="241"/>
      <c r="B1" s="43"/>
      <c r="C1" s="43"/>
      <c r="D1" s="43"/>
      <c r="E1" s="43"/>
      <c r="F1" s="43"/>
      <c r="G1" s="43"/>
      <c r="H1" s="43"/>
      <c r="I1" s="43"/>
      <c r="J1" s="43"/>
      <c r="K1" s="43"/>
      <c r="L1" s="43"/>
      <c r="M1" s="43"/>
      <c r="N1" s="43"/>
      <c r="O1" s="43"/>
      <c r="P1" s="43"/>
      <c r="Q1" s="43"/>
      <c r="R1" s="43"/>
      <c r="S1" s="242"/>
    </row>
    <row r="2" spans="1:19" ht="13.5" customHeight="1" x14ac:dyDescent="0.2">
      <c r="A2" s="243"/>
      <c r="B2" s="2"/>
      <c r="C2" s="2"/>
      <c r="D2" s="2"/>
      <c r="E2" s="2"/>
      <c r="F2" s="2"/>
      <c r="G2" s="658" t="str">
        <f>'L1'!$A$4</f>
        <v>Ler+</v>
      </c>
      <c r="H2" s="658"/>
      <c r="I2" s="658"/>
      <c r="J2" s="658"/>
      <c r="K2" s="658"/>
      <c r="L2" s="658"/>
      <c r="M2" s="2"/>
      <c r="N2" s="2"/>
      <c r="O2" s="2"/>
      <c r="P2" s="2"/>
      <c r="Q2" s="2"/>
      <c r="R2" s="2"/>
      <c r="S2" s="224"/>
    </row>
    <row r="3" spans="1:19" ht="13.5" customHeight="1" x14ac:dyDescent="0.2">
      <c r="A3" s="243"/>
      <c r="B3" s="2"/>
      <c r="C3" s="2"/>
      <c r="D3" s="2"/>
      <c r="E3" s="2"/>
      <c r="F3" s="2"/>
      <c r="G3" s="658"/>
      <c r="H3" s="658"/>
      <c r="I3" s="658"/>
      <c r="J3" s="658"/>
      <c r="K3" s="658"/>
      <c r="L3" s="658"/>
      <c r="M3" s="2"/>
      <c r="N3" s="2"/>
      <c r="O3" s="2"/>
      <c r="P3" s="2"/>
      <c r="Q3" s="2"/>
      <c r="R3" s="2"/>
      <c r="S3" s="224"/>
    </row>
    <row r="4" spans="1:19" ht="13.5" customHeight="1" x14ac:dyDescent="0.2">
      <c r="A4" s="281"/>
      <c r="B4" s="282"/>
      <c r="C4" s="282"/>
      <c r="D4" s="282"/>
      <c r="E4" s="282"/>
      <c r="F4" s="282"/>
      <c r="G4" s="282"/>
      <c r="H4" s="282"/>
      <c r="I4" s="282"/>
      <c r="J4" s="282"/>
      <c r="K4" s="282"/>
      <c r="L4" s="282"/>
      <c r="M4" s="282"/>
      <c r="N4" s="282"/>
      <c r="O4" s="282"/>
      <c r="P4" s="282"/>
      <c r="Q4" s="282"/>
      <c r="R4" s="282"/>
      <c r="S4" s="283"/>
    </row>
    <row r="5" spans="1:19" ht="12" customHeight="1" x14ac:dyDescent="0.2">
      <c r="A5" s="243"/>
      <c r="B5" s="2"/>
      <c r="C5" s="2"/>
      <c r="D5" s="2"/>
      <c r="E5" s="2"/>
      <c r="F5" s="2"/>
      <c r="G5" s="2"/>
      <c r="H5" s="2"/>
      <c r="I5" s="2"/>
      <c r="J5" s="2"/>
      <c r="K5" s="2"/>
      <c r="L5" s="2"/>
      <c r="M5" s="2"/>
      <c r="N5" s="2"/>
      <c r="O5" s="2"/>
      <c r="P5" s="2"/>
      <c r="Q5" s="2"/>
      <c r="R5" s="2"/>
      <c r="S5" s="224"/>
    </row>
    <row r="6" spans="1:19" ht="12" customHeight="1" x14ac:dyDescent="0.2">
      <c r="A6" s="243"/>
      <c r="B6" s="2"/>
      <c r="C6" s="244" t="s">
        <v>231</v>
      </c>
      <c r="D6" s="657" t="str">
        <f>'L2'!$A$3</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c r="E6" s="657"/>
      <c r="F6" s="657"/>
      <c r="G6" s="657"/>
      <c r="H6" s="657"/>
      <c r="I6" s="657"/>
      <c r="J6" s="657"/>
      <c r="K6" s="657"/>
      <c r="L6" s="657"/>
      <c r="M6" s="657"/>
      <c r="N6" s="657"/>
      <c r="O6" s="657"/>
      <c r="P6" s="657"/>
      <c r="Q6" s="73"/>
      <c r="R6" s="2"/>
      <c r="S6" s="224"/>
    </row>
    <row r="7" spans="1:19" ht="12" customHeight="1" x14ac:dyDescent="0.2">
      <c r="A7" s="243"/>
      <c r="B7" s="2"/>
      <c r="C7" s="73"/>
      <c r="D7" s="657"/>
      <c r="E7" s="657"/>
      <c r="F7" s="657"/>
      <c r="G7" s="657"/>
      <c r="H7" s="657"/>
      <c r="I7" s="657"/>
      <c r="J7" s="657"/>
      <c r="K7" s="657"/>
      <c r="L7" s="657"/>
      <c r="M7" s="657"/>
      <c r="N7" s="657"/>
      <c r="O7" s="657"/>
      <c r="P7" s="657"/>
      <c r="Q7" s="73"/>
      <c r="R7" s="2"/>
      <c r="S7" s="224"/>
    </row>
    <row r="8" spans="1:19" s="163" customFormat="1" ht="12" customHeight="1" x14ac:dyDescent="0.2">
      <c r="A8" s="245"/>
      <c r="B8" s="8"/>
      <c r="C8" s="244" t="s">
        <v>231</v>
      </c>
      <c r="D8" s="657"/>
      <c r="E8" s="657"/>
      <c r="F8" s="657"/>
      <c r="G8" s="657"/>
      <c r="H8" s="657"/>
      <c r="I8" s="657"/>
      <c r="J8" s="657"/>
      <c r="K8" s="657"/>
      <c r="L8" s="657"/>
      <c r="M8" s="657"/>
      <c r="N8" s="657"/>
      <c r="O8" s="657"/>
      <c r="P8" s="657"/>
      <c r="Q8" s="3"/>
      <c r="R8" s="8"/>
      <c r="S8" s="246"/>
    </row>
    <row r="9" spans="1:19" s="163" customFormat="1" ht="12" customHeight="1" x14ac:dyDescent="0.2">
      <c r="A9" s="245"/>
      <c r="B9" s="8"/>
      <c r="C9" s="3"/>
      <c r="D9" s="657"/>
      <c r="E9" s="657"/>
      <c r="F9" s="657"/>
      <c r="G9" s="657"/>
      <c r="H9" s="657"/>
      <c r="I9" s="657"/>
      <c r="J9" s="657"/>
      <c r="K9" s="657"/>
      <c r="L9" s="657"/>
      <c r="M9" s="657"/>
      <c r="N9" s="657"/>
      <c r="O9" s="657"/>
      <c r="P9" s="657"/>
      <c r="Q9" s="3"/>
      <c r="R9" s="8"/>
      <c r="S9" s="246"/>
    </row>
    <row r="10" spans="1:19" s="163" customFormat="1" ht="12" customHeight="1" x14ac:dyDescent="0.2">
      <c r="A10" s="245"/>
      <c r="B10" s="8"/>
      <c r="C10" s="162"/>
      <c r="D10" s="162"/>
      <c r="E10" s="162"/>
      <c r="F10" s="162"/>
      <c r="G10" s="162"/>
      <c r="H10" s="162"/>
      <c r="I10" s="162"/>
      <c r="J10" s="162"/>
      <c r="K10" s="162"/>
      <c r="L10" s="162"/>
      <c r="M10" s="162"/>
      <c r="N10" s="162"/>
      <c r="O10" s="162"/>
      <c r="P10" s="162"/>
      <c r="Q10" s="162"/>
      <c r="R10" s="8"/>
      <c r="S10" s="246"/>
    </row>
    <row r="11" spans="1:19" ht="12" customHeight="1" x14ac:dyDescent="0.2">
      <c r="A11" s="243"/>
      <c r="B11" s="2"/>
      <c r="C11" s="2"/>
      <c r="D11" s="2"/>
      <c r="E11" s="2"/>
      <c r="F11" s="2"/>
      <c r="G11" s="2"/>
      <c r="H11" s="2"/>
      <c r="I11" s="2"/>
      <c r="J11" s="2"/>
      <c r="K11" s="2"/>
      <c r="L11" s="2"/>
      <c r="M11" s="2"/>
      <c r="N11" s="2"/>
      <c r="O11" s="2"/>
      <c r="P11" s="2"/>
      <c r="Q11" s="2"/>
      <c r="R11" s="2"/>
      <c r="S11" s="224"/>
    </row>
    <row r="12" spans="1:19" ht="12" customHeight="1" x14ac:dyDescent="0.2">
      <c r="A12" s="243"/>
      <c r="B12" s="2"/>
      <c r="C12" s="644" t="str">
        <f>'T1'!$K$6</f>
        <v>PONTO DE ÁGUA FRIA E ESGOTO</v>
      </c>
      <c r="D12" s="644"/>
      <c r="E12" s="644"/>
      <c r="F12" s="644"/>
      <c r="G12" s="644"/>
      <c r="H12" s="644"/>
      <c r="I12" s="644"/>
      <c r="J12" s="644"/>
      <c r="K12" s="32"/>
      <c r="M12" s="218" t="s">
        <v>243</v>
      </c>
      <c r="N12" s="2"/>
      <c r="O12" s="2"/>
      <c r="P12" s="2"/>
      <c r="Q12" s="2"/>
      <c r="R12" s="2"/>
      <c r="S12" s="224"/>
    </row>
    <row r="13" spans="1:19" ht="12" customHeight="1" x14ac:dyDescent="0.2">
      <c r="A13" s="243"/>
      <c r="B13" s="2"/>
      <c r="C13" s="647" t="str">
        <f>'L2'!$A$8</f>
        <v>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v>
      </c>
      <c r="D13" s="647"/>
      <c r="E13" s="647"/>
      <c r="F13" s="647"/>
      <c r="G13" s="647"/>
      <c r="H13" s="647"/>
      <c r="I13" s="647"/>
      <c r="J13" s="647"/>
      <c r="K13" s="647"/>
      <c r="L13" s="647"/>
      <c r="M13" s="647"/>
      <c r="N13" s="647"/>
      <c r="O13" s="647"/>
      <c r="P13" s="647"/>
      <c r="Q13" s="647"/>
      <c r="R13" s="2"/>
      <c r="S13" s="224"/>
    </row>
    <row r="14" spans="1:19" ht="12" customHeight="1" x14ac:dyDescent="0.2">
      <c r="A14" s="243"/>
      <c r="B14" s="2"/>
      <c r="C14" s="647"/>
      <c r="D14" s="647"/>
      <c r="E14" s="647"/>
      <c r="F14" s="647"/>
      <c r="G14" s="647"/>
      <c r="H14" s="647"/>
      <c r="I14" s="647"/>
      <c r="J14" s="647"/>
      <c r="K14" s="647"/>
      <c r="L14" s="647"/>
      <c r="M14" s="647"/>
      <c r="N14" s="647"/>
      <c r="O14" s="647"/>
      <c r="P14" s="647"/>
      <c r="Q14" s="647"/>
      <c r="R14" s="2"/>
      <c r="S14" s="224"/>
    </row>
    <row r="15" spans="1:19" ht="12" customHeight="1" x14ac:dyDescent="0.2">
      <c r="A15" s="243"/>
      <c r="B15" s="2"/>
      <c r="C15" s="647"/>
      <c r="D15" s="647"/>
      <c r="E15" s="647"/>
      <c r="F15" s="647"/>
      <c r="G15" s="647"/>
      <c r="H15" s="647"/>
      <c r="I15" s="647"/>
      <c r="J15" s="647"/>
      <c r="K15" s="647"/>
      <c r="L15" s="647"/>
      <c r="M15" s="647"/>
      <c r="N15" s="647"/>
      <c r="O15" s="647"/>
      <c r="P15" s="647"/>
      <c r="Q15" s="647"/>
      <c r="R15" s="2"/>
      <c r="S15" s="224"/>
    </row>
    <row r="16" spans="1:19" ht="12" customHeight="1" x14ac:dyDescent="0.2">
      <c r="A16" s="243"/>
      <c r="B16" s="2"/>
      <c r="C16" s="2"/>
      <c r="D16" s="2"/>
      <c r="E16" s="2"/>
      <c r="F16" s="2"/>
      <c r="G16" s="2"/>
      <c r="H16" s="2"/>
      <c r="I16" s="2"/>
      <c r="J16" s="2"/>
      <c r="K16" s="2"/>
      <c r="L16" s="2"/>
      <c r="M16" s="2"/>
      <c r="N16" s="2"/>
      <c r="O16" s="2"/>
      <c r="P16" s="2"/>
      <c r="Q16" s="2"/>
      <c r="R16" s="2"/>
      <c r="S16" s="224"/>
    </row>
    <row r="17" spans="1:19" ht="12" customHeight="1" x14ac:dyDescent="0.2">
      <c r="A17" s="243"/>
      <c r="B17" s="2"/>
      <c r="C17" s="644" t="s">
        <v>259</v>
      </c>
      <c r="D17" s="644"/>
      <c r="E17" s="644"/>
      <c r="F17" s="644"/>
      <c r="G17" s="644"/>
      <c r="H17" s="644"/>
      <c r="I17" s="644"/>
      <c r="J17" s="644"/>
      <c r="K17" s="32"/>
      <c r="M17" s="218" t="s">
        <v>243</v>
      </c>
      <c r="N17" s="2"/>
      <c r="O17" s="2"/>
      <c r="P17" s="2"/>
      <c r="Q17" s="2"/>
      <c r="R17" s="2"/>
      <c r="S17" s="224"/>
    </row>
    <row r="18" spans="1:19" ht="12" customHeight="1" x14ac:dyDescent="0.2">
      <c r="A18" s="243"/>
      <c r="B18" s="310"/>
      <c r="C18" s="647" t="str">
        <f>'L2'!$A$13</f>
        <v>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v>
      </c>
      <c r="D18" s="647"/>
      <c r="E18" s="647"/>
      <c r="F18" s="647"/>
      <c r="G18" s="647"/>
      <c r="H18" s="647"/>
      <c r="I18" s="647"/>
      <c r="J18" s="647"/>
      <c r="K18" s="647"/>
      <c r="L18" s="647"/>
      <c r="M18" s="647"/>
      <c r="N18" s="647"/>
      <c r="O18" s="647"/>
      <c r="P18" s="647"/>
      <c r="Q18" s="647"/>
      <c r="R18" s="2"/>
      <c r="S18" s="224"/>
    </row>
    <row r="19" spans="1:19" ht="12" customHeight="1" x14ac:dyDescent="0.2">
      <c r="A19" s="243"/>
      <c r="B19" s="2"/>
      <c r="C19" s="647"/>
      <c r="D19" s="647"/>
      <c r="E19" s="647"/>
      <c r="F19" s="647"/>
      <c r="G19" s="647"/>
      <c r="H19" s="647"/>
      <c r="I19" s="647"/>
      <c r="J19" s="647"/>
      <c r="K19" s="647"/>
      <c r="L19" s="647"/>
      <c r="M19" s="647"/>
      <c r="N19" s="647"/>
      <c r="O19" s="647"/>
      <c r="P19" s="647"/>
      <c r="Q19" s="647"/>
      <c r="R19" s="2"/>
      <c r="S19" s="224"/>
    </row>
    <row r="20" spans="1:19" ht="12" customHeight="1" x14ac:dyDescent="0.2">
      <c r="A20" s="243"/>
      <c r="B20" s="2"/>
      <c r="C20" s="647"/>
      <c r="D20" s="647"/>
      <c r="E20" s="647"/>
      <c r="F20" s="647"/>
      <c r="G20" s="647"/>
      <c r="H20" s="647"/>
      <c r="I20" s="647"/>
      <c r="J20" s="647"/>
      <c r="K20" s="647"/>
      <c r="L20" s="647"/>
      <c r="M20" s="647"/>
      <c r="N20" s="647"/>
      <c r="O20" s="647"/>
      <c r="P20" s="647"/>
      <c r="Q20" s="647"/>
      <c r="R20" s="2"/>
      <c r="S20" s="224"/>
    </row>
    <row r="21" spans="1:19" ht="12" customHeight="1" x14ac:dyDescent="0.2">
      <c r="A21" s="243"/>
      <c r="B21" s="2"/>
      <c r="C21" s="647"/>
      <c r="D21" s="647"/>
      <c r="E21" s="647"/>
      <c r="F21" s="647"/>
      <c r="G21" s="647"/>
      <c r="H21" s="647"/>
      <c r="I21" s="647"/>
      <c r="J21" s="647"/>
      <c r="K21" s="647"/>
      <c r="L21" s="647"/>
      <c r="M21" s="647"/>
      <c r="N21" s="647"/>
      <c r="O21" s="647"/>
      <c r="P21" s="647"/>
      <c r="Q21" s="647"/>
      <c r="R21" s="2"/>
      <c r="S21" s="224"/>
    </row>
    <row r="22" spans="1:19" ht="12" customHeight="1" x14ac:dyDescent="0.2">
      <c r="A22" s="243"/>
      <c r="B22" s="2"/>
      <c r="C22" s="647"/>
      <c r="D22" s="647"/>
      <c r="E22" s="647"/>
      <c r="F22" s="647"/>
      <c r="G22" s="647"/>
      <c r="H22" s="647"/>
      <c r="I22" s="647"/>
      <c r="J22" s="647"/>
      <c r="K22" s="647"/>
      <c r="L22" s="647"/>
      <c r="M22" s="647"/>
      <c r="N22" s="647"/>
      <c r="O22" s="647"/>
      <c r="P22" s="647"/>
      <c r="Q22" s="647"/>
      <c r="R22" s="2"/>
      <c r="S22" s="224"/>
    </row>
    <row r="23" spans="1:19" ht="12" customHeight="1" x14ac:dyDescent="0.2">
      <c r="A23" s="243"/>
      <c r="B23" s="2"/>
      <c r="C23" s="360"/>
      <c r="D23" s="360"/>
      <c r="E23" s="360"/>
      <c r="F23" s="360"/>
      <c r="G23" s="360"/>
      <c r="H23" s="360"/>
      <c r="I23" s="360"/>
      <c r="J23" s="360"/>
      <c r="K23" s="360"/>
      <c r="L23" s="360"/>
      <c r="M23" s="360"/>
      <c r="N23" s="360"/>
      <c r="O23" s="360"/>
      <c r="P23" s="360"/>
      <c r="Q23" s="360"/>
      <c r="R23" s="2"/>
      <c r="S23" s="224"/>
    </row>
    <row r="24" spans="1:19" ht="12" customHeight="1" x14ac:dyDescent="0.2">
      <c r="A24" s="243"/>
      <c r="B24" s="2"/>
      <c r="C24" s="288" t="str">
        <f>'L1'!$G$11</f>
        <v>REDE WI-FI 2.4GHz</v>
      </c>
      <c r="D24" s="309"/>
      <c r="E24" s="309"/>
      <c r="F24" s="311"/>
      <c r="H24" s="309"/>
      <c r="I24" s="309"/>
      <c r="J24" s="309"/>
      <c r="K24" s="309"/>
      <c r="L24" s="309"/>
      <c r="M24" s="309"/>
      <c r="N24" s="309"/>
      <c r="O24" s="309"/>
      <c r="P24" s="309"/>
      <c r="Q24" s="309"/>
      <c r="R24" s="2"/>
      <c r="S24" s="224"/>
    </row>
    <row r="25" spans="1:19" ht="12" customHeight="1" x14ac:dyDescent="0.2">
      <c r="A25" s="243"/>
      <c r="B25" s="2"/>
      <c r="C25" s="647" t="str">
        <f>'L2'!$A$18</f>
        <v>Acesso gratuíto a rede Wi-Fi existente nos Pavilhões da FIL, na frequência 2.4GHz, sem limite de utilizadores. A FIL não garante a velocidade de navegação nesta rede, que estará condicionada pelo número de utilizadores e pelo ruído existente no recinto.</v>
      </c>
      <c r="D25" s="647"/>
      <c r="E25" s="647"/>
      <c r="F25" s="647"/>
      <c r="G25" s="647"/>
      <c r="H25" s="647"/>
      <c r="I25" s="647"/>
      <c r="J25" s="647"/>
      <c r="K25" s="647"/>
      <c r="L25" s="647"/>
      <c r="M25" s="647"/>
      <c r="N25" s="647"/>
      <c r="O25" s="647"/>
      <c r="P25" s="647"/>
      <c r="Q25" s="647"/>
      <c r="R25" s="2"/>
      <c r="S25" s="224"/>
    </row>
    <row r="26" spans="1:19" ht="12" customHeight="1" x14ac:dyDescent="0.2">
      <c r="A26" s="243"/>
      <c r="B26" s="2"/>
      <c r="C26" s="647"/>
      <c r="D26" s="647"/>
      <c r="E26" s="647"/>
      <c r="F26" s="647"/>
      <c r="G26" s="647"/>
      <c r="H26" s="647"/>
      <c r="I26" s="647"/>
      <c r="J26" s="647"/>
      <c r="K26" s="647"/>
      <c r="L26" s="647"/>
      <c r="M26" s="647"/>
      <c r="N26" s="647"/>
      <c r="O26" s="647"/>
      <c r="P26" s="647"/>
      <c r="Q26" s="647"/>
      <c r="R26" s="2"/>
      <c r="S26" s="224"/>
    </row>
    <row r="27" spans="1:19" ht="12" customHeight="1" x14ac:dyDescent="0.2">
      <c r="A27" s="243"/>
      <c r="B27" s="2"/>
      <c r="C27" s="360"/>
      <c r="D27" s="360"/>
      <c r="E27" s="360"/>
      <c r="F27" s="360"/>
      <c r="G27" s="360"/>
      <c r="H27" s="360"/>
      <c r="I27" s="360"/>
      <c r="J27" s="360"/>
      <c r="K27" s="360"/>
      <c r="L27" s="360"/>
      <c r="M27" s="360"/>
      <c r="N27" s="360"/>
      <c r="O27" s="360"/>
      <c r="P27" s="360"/>
      <c r="Q27" s="360"/>
      <c r="R27" s="2"/>
      <c r="S27" s="224"/>
    </row>
    <row r="28" spans="1:19" ht="12" customHeight="1" x14ac:dyDescent="0.2">
      <c r="A28" s="243"/>
      <c r="B28" s="2"/>
      <c r="C28" s="306" t="str">
        <f>'L1'!$G$16</f>
        <v>REDE WI-FI PREMIUM  5GHz</v>
      </c>
      <c r="D28" s="360"/>
      <c r="E28" s="360"/>
      <c r="F28" s="360"/>
      <c r="G28" s="360"/>
      <c r="H28" s="360"/>
      <c r="I28" s="360"/>
      <c r="J28" s="360"/>
      <c r="K28" s="360"/>
      <c r="L28" s="360"/>
      <c r="M28" s="360"/>
      <c r="N28" s="360"/>
      <c r="O28" s="360"/>
      <c r="P28" s="360"/>
      <c r="Q28" s="360"/>
      <c r="R28" s="2"/>
      <c r="S28" s="224"/>
    </row>
    <row r="29" spans="1:19" ht="12" customHeight="1" x14ac:dyDescent="0.2">
      <c r="A29" s="243"/>
      <c r="B29" s="2"/>
      <c r="C29" s="647" t="str">
        <f>'L2'!$A$23</f>
        <v>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v>
      </c>
      <c r="D29" s="647"/>
      <c r="E29" s="647"/>
      <c r="F29" s="647"/>
      <c r="G29" s="647"/>
      <c r="H29" s="647"/>
      <c r="I29" s="647"/>
      <c r="J29" s="647"/>
      <c r="K29" s="647"/>
      <c r="L29" s="647"/>
      <c r="M29" s="647"/>
      <c r="N29" s="647"/>
      <c r="O29" s="647"/>
      <c r="P29" s="647"/>
      <c r="Q29" s="647"/>
      <c r="R29" s="2"/>
      <c r="S29" s="224"/>
    </row>
    <row r="30" spans="1:19" ht="12" customHeight="1" x14ac:dyDescent="0.2">
      <c r="A30" s="243"/>
      <c r="B30" s="2"/>
      <c r="C30" s="647"/>
      <c r="D30" s="647"/>
      <c r="E30" s="647"/>
      <c r="F30" s="647"/>
      <c r="G30" s="647"/>
      <c r="H30" s="647"/>
      <c r="I30" s="647"/>
      <c r="J30" s="647"/>
      <c r="K30" s="647"/>
      <c r="L30" s="647"/>
      <c r="M30" s="647"/>
      <c r="N30" s="647"/>
      <c r="O30" s="647"/>
      <c r="P30" s="647"/>
      <c r="Q30" s="647"/>
      <c r="R30" s="2"/>
      <c r="S30" s="224"/>
    </row>
    <row r="31" spans="1:19" ht="12" customHeight="1" x14ac:dyDescent="0.2">
      <c r="A31" s="243"/>
      <c r="B31" s="2"/>
      <c r="C31" s="647"/>
      <c r="D31" s="647"/>
      <c r="E31" s="647"/>
      <c r="F31" s="647"/>
      <c r="G31" s="647"/>
      <c r="H31" s="647"/>
      <c r="I31" s="647"/>
      <c r="J31" s="647"/>
      <c r="K31" s="647"/>
      <c r="L31" s="647"/>
      <c r="M31" s="647"/>
      <c r="N31" s="647"/>
      <c r="O31" s="647"/>
      <c r="P31" s="647"/>
      <c r="Q31" s="647"/>
      <c r="R31" s="2"/>
      <c r="S31" s="224"/>
    </row>
    <row r="32" spans="1:19" ht="12" customHeight="1" x14ac:dyDescent="0.2">
      <c r="A32" s="243"/>
      <c r="B32" s="2"/>
      <c r="C32" s="647"/>
      <c r="D32" s="647"/>
      <c r="E32" s="647"/>
      <c r="F32" s="647"/>
      <c r="G32" s="647"/>
      <c r="H32" s="647"/>
      <c r="I32" s="647"/>
      <c r="J32" s="647"/>
      <c r="K32" s="647"/>
      <c r="L32" s="647"/>
      <c r="M32" s="647"/>
      <c r="N32" s="647"/>
      <c r="O32" s="647"/>
      <c r="P32" s="647"/>
      <c r="Q32" s="647"/>
      <c r="R32" s="2"/>
      <c r="S32" s="224"/>
    </row>
    <row r="33" spans="1:19" ht="12" customHeight="1" x14ac:dyDescent="0.2">
      <c r="A33" s="243"/>
      <c r="B33" s="2"/>
      <c r="C33" s="360"/>
      <c r="D33" s="360"/>
      <c r="E33" s="360"/>
      <c r="F33" s="360"/>
      <c r="G33" s="360"/>
      <c r="H33" s="360"/>
      <c r="I33" s="360"/>
      <c r="J33" s="360"/>
      <c r="K33" s="360"/>
      <c r="L33" s="360"/>
      <c r="M33" s="360"/>
      <c r="N33" s="360"/>
      <c r="O33" s="360"/>
      <c r="P33" s="360"/>
      <c r="Q33" s="360"/>
      <c r="R33" s="2"/>
      <c r="S33" s="224"/>
    </row>
    <row r="34" spans="1:19" ht="12" customHeight="1" x14ac:dyDescent="0.2">
      <c r="A34" s="243"/>
      <c r="B34" s="2"/>
      <c r="C34" s="288" t="str">
        <f>'L1'!$G$21</f>
        <v>REDE WI-FI DEDICADA AO STAND</v>
      </c>
      <c r="D34" s="300"/>
      <c r="E34" s="300"/>
      <c r="F34" s="300"/>
      <c r="G34" s="300"/>
      <c r="H34" s="300"/>
      <c r="I34" s="300"/>
      <c r="J34" s="300"/>
      <c r="K34" s="300"/>
      <c r="L34" s="300"/>
      <c r="M34" s="300"/>
      <c r="N34" s="300"/>
      <c r="O34" s="300"/>
      <c r="P34" s="300"/>
      <c r="Q34" s="300"/>
      <c r="R34" s="2"/>
      <c r="S34" s="224"/>
    </row>
    <row r="35" spans="1:19" ht="12" customHeight="1" x14ac:dyDescent="0.2">
      <c r="A35" s="243"/>
      <c r="B35" s="2"/>
      <c r="C35" s="647" t="str">
        <f>'L2'!$A$28</f>
        <v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v>
      </c>
      <c r="D35" s="647"/>
      <c r="E35" s="647"/>
      <c r="F35" s="647"/>
      <c r="G35" s="647"/>
      <c r="H35" s="647"/>
      <c r="I35" s="647"/>
      <c r="J35" s="647"/>
      <c r="K35" s="647"/>
      <c r="L35" s="647"/>
      <c r="M35" s="647"/>
      <c r="N35" s="647"/>
      <c r="O35" s="647"/>
      <c r="P35" s="647"/>
      <c r="Q35" s="647"/>
      <c r="R35" s="2"/>
      <c r="S35" s="224"/>
    </row>
    <row r="36" spans="1:19" s="262" customFormat="1" ht="12" customHeight="1" x14ac:dyDescent="0.2">
      <c r="A36" s="307"/>
      <c r="B36" s="4"/>
      <c r="C36" s="647"/>
      <c r="D36" s="647"/>
      <c r="E36" s="647"/>
      <c r="F36" s="647"/>
      <c r="G36" s="647"/>
      <c r="H36" s="647"/>
      <c r="I36" s="647"/>
      <c r="J36" s="647"/>
      <c r="K36" s="647"/>
      <c r="L36" s="647"/>
      <c r="M36" s="647"/>
      <c r="N36" s="647"/>
      <c r="O36" s="647"/>
      <c r="P36" s="647"/>
      <c r="Q36" s="647"/>
      <c r="R36" s="4"/>
      <c r="S36" s="308"/>
    </row>
    <row r="37" spans="1:19" s="262" customFormat="1" ht="12" customHeight="1" x14ac:dyDescent="0.2">
      <c r="A37" s="307"/>
      <c r="B37" s="4"/>
      <c r="C37" s="647"/>
      <c r="D37" s="647"/>
      <c r="E37" s="647"/>
      <c r="F37" s="647"/>
      <c r="G37" s="647"/>
      <c r="H37" s="647"/>
      <c r="I37" s="647"/>
      <c r="J37" s="647"/>
      <c r="K37" s="647"/>
      <c r="L37" s="647"/>
      <c r="M37" s="647"/>
      <c r="N37" s="647"/>
      <c r="O37" s="647"/>
      <c r="P37" s="647"/>
      <c r="Q37" s="647"/>
      <c r="R37" s="4"/>
      <c r="S37" s="308"/>
    </row>
    <row r="38" spans="1:19" ht="12" customHeight="1" x14ac:dyDescent="0.2">
      <c r="A38" s="243"/>
      <c r="B38" s="2"/>
      <c r="C38" s="300"/>
      <c r="D38" s="300"/>
      <c r="E38" s="300"/>
      <c r="F38" s="300"/>
      <c r="G38" s="300"/>
      <c r="H38" s="300"/>
      <c r="I38" s="300"/>
      <c r="J38" s="300"/>
      <c r="K38" s="300"/>
      <c r="L38" s="300"/>
      <c r="M38" s="300"/>
      <c r="N38" s="300"/>
      <c r="O38" s="300"/>
      <c r="P38" s="300"/>
      <c r="Q38" s="300"/>
      <c r="R38" s="2"/>
      <c r="S38" s="224"/>
    </row>
    <row r="39" spans="1:19" ht="12" customHeight="1" x14ac:dyDescent="0.2">
      <c r="A39" s="243"/>
      <c r="B39" s="2"/>
      <c r="C39" s="644" t="str">
        <f>'T1'!$K$31</f>
        <v>Ponto de Rede com acesso à Internet para 1 PC</v>
      </c>
      <c r="D39" s="644"/>
      <c r="E39" s="644"/>
      <c r="F39" s="644"/>
      <c r="G39" s="644"/>
      <c r="H39" s="644"/>
      <c r="I39" s="644"/>
      <c r="J39" s="644"/>
      <c r="K39" s="32"/>
      <c r="M39" s="218" t="s">
        <v>243</v>
      </c>
      <c r="N39" s="2"/>
      <c r="O39" s="2"/>
      <c r="P39" s="2"/>
      <c r="Q39" s="2"/>
      <c r="R39" s="2"/>
      <c r="S39" s="224"/>
    </row>
    <row r="40" spans="1:19" ht="12" customHeight="1" x14ac:dyDescent="0.2">
      <c r="A40" s="243"/>
      <c r="B40" s="2"/>
      <c r="C40" s="647" t="str">
        <f>'L2'!$A$33</f>
        <v>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v>
      </c>
      <c r="D40" s="647"/>
      <c r="E40" s="647"/>
      <c r="F40" s="647"/>
      <c r="G40" s="647"/>
      <c r="H40" s="647"/>
      <c r="I40" s="647"/>
      <c r="J40" s="647"/>
      <c r="K40" s="647"/>
      <c r="L40" s="647"/>
      <c r="M40" s="647"/>
      <c r="N40" s="647"/>
      <c r="O40" s="647"/>
      <c r="P40" s="647"/>
      <c r="Q40" s="647"/>
      <c r="R40" s="2"/>
      <c r="S40" s="224"/>
    </row>
    <row r="41" spans="1:19" ht="12" customHeight="1" x14ac:dyDescent="0.2">
      <c r="A41" s="243"/>
      <c r="B41" s="2"/>
      <c r="C41" s="647"/>
      <c r="D41" s="647"/>
      <c r="E41" s="647"/>
      <c r="F41" s="647"/>
      <c r="G41" s="647"/>
      <c r="H41" s="647"/>
      <c r="I41" s="647"/>
      <c r="J41" s="647"/>
      <c r="K41" s="647"/>
      <c r="L41" s="647"/>
      <c r="M41" s="647"/>
      <c r="N41" s="647"/>
      <c r="O41" s="647"/>
      <c r="P41" s="647"/>
      <c r="Q41" s="647"/>
      <c r="R41" s="2"/>
      <c r="S41" s="224"/>
    </row>
    <row r="42" spans="1:19" ht="12" customHeight="1" x14ac:dyDescent="0.2">
      <c r="A42" s="243"/>
      <c r="B42" s="2"/>
      <c r="C42" s="647"/>
      <c r="D42" s="647"/>
      <c r="E42" s="647"/>
      <c r="F42" s="647"/>
      <c r="G42" s="647"/>
      <c r="H42" s="647"/>
      <c r="I42" s="647"/>
      <c r="J42" s="647"/>
      <c r="K42" s="647"/>
      <c r="L42" s="647"/>
      <c r="M42" s="647"/>
      <c r="N42" s="647"/>
      <c r="O42" s="647"/>
      <c r="P42" s="647"/>
      <c r="Q42" s="647"/>
      <c r="R42" s="2"/>
      <c r="S42" s="224"/>
    </row>
    <row r="43" spans="1:19" ht="12" customHeight="1" x14ac:dyDescent="0.2">
      <c r="A43" s="243"/>
      <c r="B43" s="2"/>
      <c r="C43" s="647"/>
      <c r="D43" s="647"/>
      <c r="E43" s="647"/>
      <c r="F43" s="647"/>
      <c r="G43" s="647"/>
      <c r="H43" s="647"/>
      <c r="I43" s="647"/>
      <c r="J43" s="647"/>
      <c r="K43" s="647"/>
      <c r="L43" s="647"/>
      <c r="M43" s="647"/>
      <c r="N43" s="647"/>
      <c r="O43" s="647"/>
      <c r="P43" s="647"/>
      <c r="Q43" s="647"/>
      <c r="R43" s="2"/>
      <c r="S43" s="224"/>
    </row>
    <row r="44" spans="1:19" ht="12" customHeight="1" x14ac:dyDescent="0.2">
      <c r="A44" s="243"/>
      <c r="B44" s="2"/>
      <c r="C44" s="647"/>
      <c r="D44" s="647"/>
      <c r="E44" s="647"/>
      <c r="F44" s="647"/>
      <c r="G44" s="647"/>
      <c r="H44" s="647"/>
      <c r="I44" s="647"/>
      <c r="J44" s="647"/>
      <c r="K44" s="647"/>
      <c r="L44" s="647"/>
      <c r="M44" s="647"/>
      <c r="N44" s="647"/>
      <c r="O44" s="647"/>
      <c r="P44" s="647"/>
      <c r="Q44" s="647"/>
      <c r="R44" s="2"/>
      <c r="S44" s="224"/>
    </row>
    <row r="45" spans="1:19" ht="12" customHeight="1" x14ac:dyDescent="0.2">
      <c r="A45" s="243"/>
      <c r="B45" s="2"/>
      <c r="C45" s="647"/>
      <c r="D45" s="647"/>
      <c r="E45" s="647"/>
      <c r="F45" s="647"/>
      <c r="G45" s="647"/>
      <c r="H45" s="647"/>
      <c r="I45" s="647"/>
      <c r="J45" s="647"/>
      <c r="K45" s="647"/>
      <c r="L45" s="647"/>
      <c r="M45" s="647"/>
      <c r="N45" s="647"/>
      <c r="O45" s="647"/>
      <c r="P45" s="647"/>
      <c r="Q45" s="647"/>
      <c r="R45" s="2"/>
      <c r="S45" s="224"/>
    </row>
    <row r="46" spans="1:19" ht="12" customHeight="1" x14ac:dyDescent="0.2">
      <c r="A46" s="243"/>
      <c r="B46" s="2"/>
      <c r="C46" s="647"/>
      <c r="D46" s="647"/>
      <c r="E46" s="647"/>
      <c r="F46" s="647"/>
      <c r="G46" s="647"/>
      <c r="H46" s="647"/>
      <c r="I46" s="647"/>
      <c r="J46" s="647"/>
      <c r="K46" s="647"/>
      <c r="L46" s="647"/>
      <c r="M46" s="647"/>
      <c r="N46" s="647"/>
      <c r="O46" s="647"/>
      <c r="P46" s="647"/>
      <c r="Q46" s="647"/>
      <c r="R46" s="2"/>
      <c r="S46" s="224"/>
    </row>
    <row r="47" spans="1:19" ht="12" customHeight="1" x14ac:dyDescent="0.2">
      <c r="A47" s="243"/>
      <c r="B47" s="2"/>
      <c r="C47" s="237"/>
      <c r="D47" s="237"/>
      <c r="E47" s="237"/>
      <c r="F47" s="237"/>
      <c r="G47" s="237"/>
      <c r="H47" s="237"/>
      <c r="I47" s="237"/>
      <c r="J47" s="237"/>
      <c r="K47" s="237"/>
      <c r="L47" s="237"/>
      <c r="M47" s="237"/>
      <c r="N47" s="237"/>
      <c r="O47" s="237"/>
      <c r="P47" s="237"/>
      <c r="Q47" s="237"/>
      <c r="R47" s="2"/>
      <c r="S47" s="224"/>
    </row>
    <row r="48" spans="1:19" ht="12" customHeight="1" x14ac:dyDescent="0.2">
      <c r="A48" s="243"/>
      <c r="B48" s="2"/>
      <c r="C48" s="650" t="str">
        <f>'T1'!$K$36</f>
        <v>Largura de Banda adicional</v>
      </c>
      <c r="D48" s="650"/>
      <c r="E48" s="650"/>
      <c r="F48" s="650"/>
      <c r="G48" s="661" t="str">
        <f>'L1'!$C$16</f>
        <v>(inclui 1 ponto de internet)</v>
      </c>
      <c r="H48" s="661"/>
      <c r="I48" s="661"/>
      <c r="J48" s="661"/>
      <c r="K48" s="217"/>
      <c r="M48" s="218" t="s">
        <v>243</v>
      </c>
      <c r="N48" s="2"/>
      <c r="O48" s="237"/>
      <c r="P48" s="237"/>
      <c r="Q48" s="237"/>
      <c r="R48" s="2"/>
      <c r="S48" s="224"/>
    </row>
    <row r="49" spans="1:19" ht="12" customHeight="1" x14ac:dyDescent="0.2">
      <c r="A49" s="243"/>
      <c r="B49" s="2"/>
      <c r="C49" s="663" t="s">
        <v>203</v>
      </c>
      <c r="D49" s="664"/>
      <c r="E49" s="660">
        <f>Serviços!$AS$19</f>
        <v>120</v>
      </c>
      <c r="F49" s="660"/>
      <c r="G49" s="301" t="s">
        <v>204</v>
      </c>
      <c r="H49" s="660">
        <f>Serviços!$AS$20</f>
        <v>232.5</v>
      </c>
      <c r="I49" s="660"/>
      <c r="J49" s="301" t="s">
        <v>205</v>
      </c>
      <c r="K49" s="660">
        <f>Serviços!$AS$21</f>
        <v>457.5</v>
      </c>
      <c r="L49" s="660"/>
      <c r="M49" s="301" t="s">
        <v>206</v>
      </c>
      <c r="N49" s="660">
        <f>Serviços!$AS$22</f>
        <v>907.5</v>
      </c>
      <c r="O49" s="660"/>
      <c r="P49" s="169"/>
      <c r="Q49" s="170"/>
      <c r="R49" s="2"/>
      <c r="S49" s="224"/>
    </row>
    <row r="50" spans="1:19" ht="12" customHeight="1" x14ac:dyDescent="0.2">
      <c r="A50" s="243"/>
      <c r="B50" s="2"/>
      <c r="C50" s="237"/>
      <c r="D50" s="237"/>
      <c r="E50" s="237"/>
      <c r="F50" s="237"/>
      <c r="G50" s="237"/>
      <c r="H50" s="237"/>
      <c r="I50" s="237"/>
      <c r="J50" s="237"/>
      <c r="K50" s="237"/>
      <c r="L50" s="237"/>
      <c r="M50" s="237"/>
      <c r="N50" s="237"/>
      <c r="O50" s="237"/>
      <c r="P50" s="237"/>
      <c r="Q50" s="237"/>
      <c r="R50" s="2"/>
      <c r="S50" s="224"/>
    </row>
    <row r="51" spans="1:19" ht="12" customHeight="1" x14ac:dyDescent="0.2">
      <c r="A51" s="243"/>
      <c r="B51" s="2"/>
      <c r="C51" s="644" t="str">
        <f>'T1'!$E$25</f>
        <v>TELECOMUNICAÇÕES</v>
      </c>
      <c r="D51" s="644"/>
      <c r="E51" s="644"/>
      <c r="F51" s="644"/>
      <c r="G51" s="644"/>
      <c r="H51" s="644"/>
      <c r="I51" s="644"/>
      <c r="J51" s="644"/>
      <c r="K51" s="2"/>
      <c r="M51" s="218" t="s">
        <v>243</v>
      </c>
      <c r="N51" s="2"/>
      <c r="O51" s="2"/>
      <c r="P51" s="2"/>
      <c r="Q51" s="2"/>
      <c r="R51" s="2"/>
      <c r="S51" s="224"/>
    </row>
    <row r="52" spans="1:19" ht="12" customHeight="1" x14ac:dyDescent="0.2">
      <c r="A52" s="243"/>
      <c r="B52" s="2"/>
      <c r="C52" s="662" t="str">
        <f>'L2'!$A$38</f>
        <v>O preço inclue 15,00 € de tráfego (impulsos telefónicos). Tráfego que ultrapasse aquele valor será cobrado adicionalmente.</v>
      </c>
      <c r="D52" s="662"/>
      <c r="E52" s="662"/>
      <c r="F52" s="662"/>
      <c r="G52" s="662"/>
      <c r="H52" s="662"/>
      <c r="I52" s="662"/>
      <c r="J52" s="662"/>
      <c r="K52" s="662"/>
      <c r="L52" s="662"/>
      <c r="M52" s="662"/>
      <c r="N52" s="662"/>
      <c r="O52" s="662"/>
      <c r="P52" s="662"/>
      <c r="Q52" s="662"/>
      <c r="R52" s="2"/>
      <c r="S52" s="224"/>
    </row>
    <row r="53" spans="1:19" ht="12" customHeight="1" x14ac:dyDescent="0.2">
      <c r="A53" s="243"/>
      <c r="B53" s="2"/>
      <c r="C53" s="18"/>
      <c r="D53" s="2"/>
      <c r="E53" s="2"/>
      <c r="F53" s="2"/>
      <c r="G53" s="2"/>
      <c r="H53" s="2"/>
      <c r="I53" s="2"/>
      <c r="J53" s="2"/>
      <c r="K53" s="2"/>
      <c r="L53" s="2"/>
      <c r="M53" s="2"/>
      <c r="N53" s="2"/>
      <c r="O53" s="2"/>
      <c r="P53" s="2"/>
      <c r="Q53" s="2"/>
      <c r="R53" s="2"/>
      <c r="S53" s="224"/>
    </row>
    <row r="54" spans="1:19" ht="12" customHeight="1" x14ac:dyDescent="0.2">
      <c r="A54" s="243"/>
      <c r="B54" s="2"/>
      <c r="C54" s="659" t="str">
        <f>'T1'!$C$26</f>
        <v>HOSPEDEIRAS</v>
      </c>
      <c r="D54" s="659"/>
      <c r="E54" s="659"/>
      <c r="F54" s="659"/>
      <c r="G54" s="659"/>
      <c r="H54" s="659"/>
      <c r="I54" s="659"/>
      <c r="J54" s="659"/>
      <c r="K54" s="89"/>
      <c r="M54" s="218" t="s">
        <v>243</v>
      </c>
      <c r="N54" s="2"/>
      <c r="O54" s="2"/>
      <c r="P54" s="2"/>
      <c r="Q54" s="2"/>
      <c r="R54" s="2"/>
      <c r="S54" s="224"/>
    </row>
    <row r="55" spans="1:19" ht="12" customHeight="1" x14ac:dyDescent="0.2">
      <c r="A55" s="243"/>
      <c r="B55" s="2"/>
      <c r="C55" s="647" t="str">
        <f>'L2'!$A$43</f>
        <v xml:space="preserve">Tem por função: Distribuição de material promocional no espaço do stand; Apoio protocolar; Demonstração dos produtos e serviços; Atendimento dos clientes. </v>
      </c>
      <c r="D55" s="647"/>
      <c r="E55" s="647"/>
      <c r="F55" s="647"/>
      <c r="G55" s="647"/>
      <c r="H55" s="647"/>
      <c r="I55" s="647"/>
      <c r="J55" s="647"/>
      <c r="K55" s="647"/>
      <c r="L55" s="647"/>
      <c r="M55" s="647"/>
      <c r="N55" s="647"/>
      <c r="O55" s="647"/>
      <c r="P55" s="647"/>
      <c r="Q55" s="647"/>
      <c r="R55" s="2"/>
      <c r="S55" s="224"/>
    </row>
    <row r="56" spans="1:19" ht="12" customHeight="1" x14ac:dyDescent="0.2">
      <c r="A56" s="243"/>
      <c r="B56" s="2"/>
      <c r="C56" s="647"/>
      <c r="D56" s="647"/>
      <c r="E56" s="647"/>
      <c r="F56" s="647"/>
      <c r="G56" s="647"/>
      <c r="H56" s="647"/>
      <c r="I56" s="647"/>
      <c r="J56" s="647"/>
      <c r="K56" s="647"/>
      <c r="L56" s="647"/>
      <c r="M56" s="647"/>
      <c r="N56" s="647"/>
      <c r="O56" s="647"/>
      <c r="P56" s="647"/>
      <c r="Q56" s="647"/>
      <c r="R56" s="2"/>
      <c r="S56" s="224"/>
    </row>
    <row r="57" spans="1:19" ht="12" customHeight="1" x14ac:dyDescent="0.2">
      <c r="A57" s="243"/>
      <c r="B57" s="2"/>
      <c r="C57" s="168" t="str">
        <f>'L1'!$G$1</f>
        <v xml:space="preserve">Período mínimo de contratação - 4 horas. </v>
      </c>
      <c r="D57" s="2"/>
      <c r="E57" s="2"/>
      <c r="F57" s="2"/>
      <c r="G57" s="2"/>
      <c r="H57" s="2"/>
      <c r="I57" s="2"/>
      <c r="J57" s="2"/>
      <c r="K57" s="2"/>
      <c r="L57" s="2"/>
      <c r="M57" s="2"/>
      <c r="N57" s="2"/>
      <c r="O57" s="2"/>
      <c r="P57" s="2"/>
      <c r="Q57" s="2"/>
      <c r="R57" s="2"/>
      <c r="S57" s="224"/>
    </row>
    <row r="58" spans="1:19" ht="12" customHeight="1" x14ac:dyDescent="0.2">
      <c r="A58" s="243"/>
      <c r="B58" s="2"/>
      <c r="C58" s="647" t="str">
        <f>'L2'!$A$48</f>
        <v xml:space="preserve">Horário - Exclusivamente o horário do certame e inclui uma hora de pausa para refeição. 
No primeiro dia de feira, apresentar-se-ão ½ hora antes do início da realização, nos restantes dias, no horário de abertura do certame. </v>
      </c>
      <c r="D58" s="647"/>
      <c r="E58" s="647"/>
      <c r="F58" s="647"/>
      <c r="G58" s="647"/>
      <c r="H58" s="647"/>
      <c r="I58" s="647"/>
      <c r="J58" s="647"/>
      <c r="K58" s="647"/>
      <c r="L58" s="647"/>
      <c r="M58" s="647"/>
      <c r="N58" s="647"/>
      <c r="O58" s="647"/>
      <c r="P58" s="647"/>
      <c r="Q58" s="647"/>
      <c r="R58" s="2"/>
      <c r="S58" s="224"/>
    </row>
    <row r="59" spans="1:19" ht="12" customHeight="1" x14ac:dyDescent="0.2">
      <c r="A59" s="243"/>
      <c r="B59" s="2"/>
      <c r="C59" s="647"/>
      <c r="D59" s="647"/>
      <c r="E59" s="647"/>
      <c r="F59" s="647"/>
      <c r="G59" s="647"/>
      <c r="H59" s="647"/>
      <c r="I59" s="647"/>
      <c r="J59" s="647"/>
      <c r="K59" s="647"/>
      <c r="L59" s="647"/>
      <c r="M59" s="647"/>
      <c r="N59" s="647"/>
      <c r="O59" s="647"/>
      <c r="P59" s="647"/>
      <c r="Q59" s="647"/>
      <c r="R59" s="2"/>
      <c r="S59" s="224"/>
    </row>
    <row r="60" spans="1:19" ht="12" customHeight="1" x14ac:dyDescent="0.2">
      <c r="A60" s="243"/>
      <c r="B60" s="2"/>
      <c r="C60" s="2"/>
      <c r="D60" s="2"/>
      <c r="E60" s="2"/>
      <c r="F60" s="2"/>
      <c r="G60" s="2"/>
      <c r="H60" s="2"/>
      <c r="I60" s="2"/>
      <c r="J60" s="2"/>
      <c r="K60" s="2"/>
      <c r="L60" s="2"/>
      <c r="M60" s="2"/>
      <c r="N60" s="2"/>
      <c r="O60" s="2"/>
      <c r="P60" s="2"/>
      <c r="Q60" s="2"/>
      <c r="R60" s="2"/>
      <c r="S60" s="224"/>
    </row>
    <row r="61" spans="1:19" ht="12" customHeight="1" x14ac:dyDescent="0.2">
      <c r="A61" s="243"/>
      <c r="B61" s="2"/>
      <c r="C61" s="644" t="str">
        <f>'T1'!$C$11</f>
        <v xml:space="preserve">VIGILÂNCIA </v>
      </c>
      <c r="D61" s="644"/>
      <c r="E61" s="644"/>
      <c r="F61" s="644"/>
      <c r="G61" s="644"/>
      <c r="H61" s="644"/>
      <c r="I61" s="644"/>
      <c r="J61" s="644"/>
      <c r="K61" s="32"/>
      <c r="M61" s="218" t="s">
        <v>243</v>
      </c>
      <c r="N61" s="2"/>
      <c r="O61" s="2"/>
      <c r="P61" s="2"/>
      <c r="Q61" s="2"/>
      <c r="R61" s="2"/>
      <c r="S61" s="224"/>
    </row>
    <row r="62" spans="1:19" ht="12" customHeight="1" x14ac:dyDescent="0.2">
      <c r="A62" s="243"/>
      <c r="B62" s="2"/>
      <c r="C62" s="2" t="str">
        <f>'L2'!$A$53</f>
        <v>Tem por função garantir a segurança dos produtos expostos no Stand.</v>
      </c>
      <c r="D62" s="2"/>
      <c r="E62" s="2"/>
      <c r="F62" s="2"/>
      <c r="G62" s="2"/>
      <c r="H62" s="2"/>
      <c r="I62" s="2"/>
      <c r="J62" s="2"/>
      <c r="K62" s="2"/>
      <c r="L62" s="2"/>
      <c r="M62" s="2"/>
      <c r="N62" s="2"/>
      <c r="O62" s="2"/>
      <c r="P62" s="2"/>
      <c r="Q62" s="2"/>
      <c r="R62" s="2"/>
      <c r="S62" s="224"/>
    </row>
    <row r="63" spans="1:19" ht="12" customHeight="1" x14ac:dyDescent="0.2">
      <c r="A63" s="243"/>
      <c r="B63" s="2"/>
      <c r="C63" s="168" t="str">
        <f>'L1'!$G$6</f>
        <v xml:space="preserve">Período mínimo de contratação: </v>
      </c>
      <c r="D63" s="2"/>
      <c r="E63" s="2"/>
      <c r="F63" s="2"/>
      <c r="G63" s="2"/>
      <c r="H63" s="2"/>
      <c r="I63" s="2"/>
      <c r="J63" s="2"/>
      <c r="K63" s="2"/>
      <c r="L63" s="2"/>
      <c r="M63" s="2"/>
      <c r="N63" s="2"/>
      <c r="O63" s="2"/>
      <c r="P63" s="2"/>
      <c r="Q63" s="2"/>
      <c r="R63" s="2"/>
      <c r="S63" s="224"/>
    </row>
    <row r="64" spans="1:19" ht="12" customHeight="1" x14ac:dyDescent="0.2">
      <c r="A64" s="243"/>
      <c r="B64" s="2"/>
      <c r="C64" s="647" t="str">
        <f>'L2'!$A$58</f>
        <v>Segurança durante o dia - 1 dia de realização da Feira. Segurança durante a Noite - Da hora de encerramento até à hora de realização.</v>
      </c>
      <c r="D64" s="647"/>
      <c r="E64" s="647"/>
      <c r="F64" s="647"/>
      <c r="G64" s="647"/>
      <c r="H64" s="647"/>
      <c r="I64" s="647"/>
      <c r="J64" s="647"/>
      <c r="K64" s="647"/>
      <c r="L64" s="647"/>
      <c r="M64" s="647"/>
      <c r="N64" s="647"/>
      <c r="O64" s="647"/>
      <c r="P64" s="647"/>
      <c r="Q64" s="647"/>
      <c r="R64" s="2"/>
      <c r="S64" s="224"/>
    </row>
    <row r="65" spans="1:19" ht="12" customHeight="1" x14ac:dyDescent="0.2">
      <c r="A65" s="243"/>
      <c r="B65" s="2"/>
      <c r="C65" s="647" t="str">
        <f>'L2'!$A$63</f>
        <v>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v>
      </c>
      <c r="D65" s="647"/>
      <c r="E65" s="647"/>
      <c r="F65" s="647"/>
      <c r="G65" s="647"/>
      <c r="H65" s="647"/>
      <c r="I65" s="647"/>
      <c r="J65" s="647"/>
      <c r="K65" s="647"/>
      <c r="L65" s="647"/>
      <c r="M65" s="647"/>
      <c r="N65" s="647"/>
      <c r="O65" s="647"/>
      <c r="P65" s="647"/>
      <c r="Q65" s="647"/>
      <c r="R65" s="2"/>
      <c r="S65" s="224"/>
    </row>
    <row r="66" spans="1:19" ht="12" customHeight="1" x14ac:dyDescent="0.2">
      <c r="A66" s="243"/>
      <c r="B66" s="2"/>
      <c r="C66" s="647"/>
      <c r="D66" s="647"/>
      <c r="E66" s="647"/>
      <c r="F66" s="647"/>
      <c r="G66" s="647"/>
      <c r="H66" s="647"/>
      <c r="I66" s="647"/>
      <c r="J66" s="647"/>
      <c r="K66" s="647"/>
      <c r="L66" s="647"/>
      <c r="M66" s="647"/>
      <c r="N66" s="647"/>
      <c r="O66" s="647"/>
      <c r="P66" s="647"/>
      <c r="Q66" s="647"/>
      <c r="R66" s="2"/>
      <c r="S66" s="224"/>
    </row>
    <row r="67" spans="1:19" ht="12" customHeight="1" x14ac:dyDescent="0.2">
      <c r="A67" s="243"/>
      <c r="B67" s="2"/>
      <c r="C67" s="647"/>
      <c r="D67" s="647"/>
      <c r="E67" s="647"/>
      <c r="F67" s="647"/>
      <c r="G67" s="647"/>
      <c r="H67" s="647"/>
      <c r="I67" s="647"/>
      <c r="J67" s="647"/>
      <c r="K67" s="647"/>
      <c r="L67" s="647"/>
      <c r="M67" s="647"/>
      <c r="N67" s="647"/>
      <c r="O67" s="647"/>
      <c r="P67" s="647"/>
      <c r="Q67" s="647"/>
      <c r="R67" s="2"/>
      <c r="S67" s="224"/>
    </row>
    <row r="68" spans="1:19" ht="12" customHeight="1" x14ac:dyDescent="0.2">
      <c r="A68" s="243"/>
      <c r="B68" s="2"/>
      <c r="C68" s="237"/>
      <c r="D68" s="237"/>
      <c r="E68" s="237"/>
      <c r="F68" s="237"/>
      <c r="G68" s="237"/>
      <c r="H68" s="237"/>
      <c r="I68" s="237"/>
      <c r="J68" s="237"/>
      <c r="K68" s="237"/>
      <c r="L68" s="237"/>
      <c r="M68" s="237"/>
      <c r="N68" s="237"/>
      <c r="O68" s="237"/>
      <c r="P68" s="237"/>
      <c r="Q68" s="237"/>
      <c r="R68" s="2"/>
      <c r="S68" s="224"/>
    </row>
    <row r="69" spans="1:19" ht="12" customHeight="1" x14ac:dyDescent="0.2">
      <c r="A69" s="243"/>
      <c r="B69" s="2"/>
      <c r="C69" s="650" t="str">
        <f>'T1'!$G$11</f>
        <v>LIMPEZA DE STAND</v>
      </c>
      <c r="D69" s="650"/>
      <c r="E69" s="650"/>
      <c r="F69" s="650"/>
      <c r="G69" s="650"/>
      <c r="H69" s="650"/>
      <c r="I69" s="650"/>
      <c r="J69" s="650"/>
      <c r="K69" s="215"/>
      <c r="M69" s="218" t="s">
        <v>243</v>
      </c>
      <c r="N69" s="2"/>
      <c r="O69" s="2"/>
      <c r="P69" s="2"/>
      <c r="Q69" s="2"/>
      <c r="R69" s="2"/>
      <c r="S69" s="224"/>
    </row>
    <row r="70" spans="1:19" ht="12" customHeight="1" x14ac:dyDescent="0.2">
      <c r="A70" s="243"/>
      <c r="B70" s="2"/>
      <c r="C70" s="645" t="str">
        <f>'L1'!$E$1</f>
        <v>&lt;= 225 m2 =</v>
      </c>
      <c r="D70" s="646"/>
      <c r="E70" s="84">
        <f>Serviços!$AF$3</f>
        <v>2.2999999999999998</v>
      </c>
      <c r="F70" s="166"/>
      <c r="G70" s="649" t="str">
        <f>'L1'!$E$2</f>
        <v>226 - 269 m2 =</v>
      </c>
      <c r="H70" s="646"/>
      <c r="I70" s="238">
        <f>Serviços!$AG$3</f>
        <v>2.1</v>
      </c>
      <c r="J70" s="166"/>
      <c r="K70" s="649" t="str">
        <f>'L1'!$E$3</f>
        <v>270 - 314 m2 =</v>
      </c>
      <c r="L70" s="646"/>
      <c r="M70" s="85">
        <f>Serviços!$AH$3</f>
        <v>2.08</v>
      </c>
      <c r="N70" s="166"/>
      <c r="O70" s="648" t="str">
        <f>'L1'!$E$4</f>
        <v>315 - 359 m2 =</v>
      </c>
      <c r="P70" s="648"/>
      <c r="Q70" s="239">
        <f>Serviços!$AI$3</f>
        <v>2.0499999999999998</v>
      </c>
      <c r="R70" s="2"/>
      <c r="S70" s="224"/>
    </row>
    <row r="71" spans="1:19" ht="12" customHeight="1" x14ac:dyDescent="0.2">
      <c r="A71" s="243"/>
      <c r="B71" s="2"/>
      <c r="C71" s="86"/>
      <c r="D71" s="167"/>
      <c r="E71" s="654" t="str">
        <f>'L1'!$E$5</f>
        <v>360 - 404 m2 =</v>
      </c>
      <c r="F71" s="654"/>
      <c r="G71" s="236">
        <f>Serviços!$AJ$3</f>
        <v>2.0299999999999998</v>
      </c>
      <c r="H71" s="87"/>
      <c r="I71" s="655" t="str">
        <f>'L1'!$E$6</f>
        <v>405 - 449 m2 =</v>
      </c>
      <c r="J71" s="654"/>
      <c r="K71" s="236">
        <f>Serviços!$AK$3</f>
        <v>2.0099999999999998</v>
      </c>
      <c r="L71" s="92"/>
      <c r="M71" s="655" t="str">
        <f>'L1'!$E$7</f>
        <v>&gt;= 450 m2 =</v>
      </c>
      <c r="N71" s="654"/>
      <c r="O71" s="656">
        <f>Serviços!$AL$3</f>
        <v>1.98</v>
      </c>
      <c r="P71" s="656"/>
      <c r="Q71" s="88"/>
      <c r="R71" s="2"/>
      <c r="S71" s="224"/>
    </row>
    <row r="72" spans="1:19" ht="12" customHeight="1" x14ac:dyDescent="0.2">
      <c r="A72" s="243"/>
      <c r="B72" s="2"/>
      <c r="C72" s="89" t="str">
        <f>'L1'!$C$6</f>
        <v>Limpeza de Stand INCLUI</v>
      </c>
      <c r="D72" s="106"/>
      <c r="E72" s="284"/>
      <c r="F72" s="284"/>
      <c r="G72" s="286"/>
      <c r="H72" s="16"/>
      <c r="I72" s="284"/>
      <c r="J72" s="284"/>
      <c r="K72" s="286"/>
      <c r="L72" s="263"/>
      <c r="M72" s="284"/>
      <c r="N72" s="284"/>
      <c r="O72" s="286"/>
      <c r="P72" s="286"/>
      <c r="Q72" s="11"/>
      <c r="R72" s="2"/>
      <c r="S72" s="224"/>
    </row>
    <row r="73" spans="1:19" ht="12" customHeight="1" x14ac:dyDescent="0.2">
      <c r="A73" s="243"/>
      <c r="B73" s="2"/>
      <c r="C73" s="647" t="str">
        <f>'L2'!$A$68</f>
        <v>•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Limpeza dos cestos de lixo, Pequenas limpezas 
    irregulares em zonas com derrames e a pedido dos expositores, com excepção de aspirações.</v>
      </c>
      <c r="D73" s="647"/>
      <c r="E73" s="647"/>
      <c r="F73" s="647"/>
      <c r="G73" s="647"/>
      <c r="H73" s="647"/>
      <c r="I73" s="647"/>
      <c r="J73" s="647"/>
      <c r="K73" s="647"/>
      <c r="L73" s="647"/>
      <c r="M73" s="647"/>
      <c r="N73" s="647"/>
      <c r="O73" s="647"/>
      <c r="P73" s="647"/>
      <c r="Q73" s="647"/>
      <c r="R73" s="2"/>
      <c r="S73" s="224"/>
    </row>
    <row r="74" spans="1:19" ht="12" customHeight="1" x14ac:dyDescent="0.2">
      <c r="A74" s="243"/>
      <c r="B74" s="2"/>
      <c r="C74" s="647"/>
      <c r="D74" s="647"/>
      <c r="E74" s="647"/>
      <c r="F74" s="647"/>
      <c r="G74" s="647"/>
      <c r="H74" s="647"/>
      <c r="I74" s="647"/>
      <c r="J74" s="647"/>
      <c r="K74" s="647"/>
      <c r="L74" s="647"/>
      <c r="M74" s="647"/>
      <c r="N74" s="647"/>
      <c r="O74" s="647"/>
      <c r="P74" s="647"/>
      <c r="Q74" s="647"/>
      <c r="R74" s="2"/>
      <c r="S74" s="224"/>
    </row>
    <row r="75" spans="1:19" ht="12" customHeight="1" x14ac:dyDescent="0.2">
      <c r="A75" s="243"/>
      <c r="B75" s="2"/>
      <c r="C75" s="647"/>
      <c r="D75" s="647"/>
      <c r="E75" s="647"/>
      <c r="F75" s="647"/>
      <c r="G75" s="647"/>
      <c r="H75" s="647"/>
      <c r="I75" s="647"/>
      <c r="J75" s="647"/>
      <c r="K75" s="647"/>
      <c r="L75" s="647"/>
      <c r="M75" s="647"/>
      <c r="N75" s="647"/>
      <c r="O75" s="647"/>
      <c r="P75" s="647"/>
      <c r="Q75" s="647"/>
      <c r="R75" s="2"/>
      <c r="S75" s="224"/>
    </row>
    <row r="76" spans="1:19" ht="12" customHeight="1" x14ac:dyDescent="0.2">
      <c r="A76" s="243"/>
      <c r="B76" s="2"/>
      <c r="C76" s="647"/>
      <c r="D76" s="647"/>
      <c r="E76" s="647"/>
      <c r="F76" s="647"/>
      <c r="G76" s="647"/>
      <c r="H76" s="647"/>
      <c r="I76" s="647"/>
      <c r="J76" s="647"/>
      <c r="K76" s="647"/>
      <c r="L76" s="647"/>
      <c r="M76" s="647"/>
      <c r="N76" s="647"/>
      <c r="O76" s="647"/>
      <c r="P76" s="647"/>
      <c r="Q76" s="647"/>
      <c r="R76" s="2"/>
      <c r="S76" s="224"/>
    </row>
    <row r="77" spans="1:19" ht="12" customHeight="1" x14ac:dyDescent="0.2">
      <c r="A77" s="243"/>
      <c r="B77" s="2"/>
      <c r="C77" s="647"/>
      <c r="D77" s="647"/>
      <c r="E77" s="647"/>
      <c r="F77" s="647"/>
      <c r="G77" s="647"/>
      <c r="H77" s="647"/>
      <c r="I77" s="647"/>
      <c r="J77" s="647"/>
      <c r="K77" s="647"/>
      <c r="L77" s="647"/>
      <c r="M77" s="647"/>
      <c r="N77" s="647"/>
      <c r="O77" s="647"/>
      <c r="P77" s="647"/>
      <c r="Q77" s="647"/>
      <c r="R77" s="2"/>
      <c r="S77" s="224"/>
    </row>
    <row r="78" spans="1:19" ht="12" customHeight="1" x14ac:dyDescent="0.2">
      <c r="A78" s="243"/>
      <c r="B78" s="2"/>
      <c r="C78" s="288" t="str">
        <f>'L1'!$C$11</f>
        <v>Limpeza de Stand NÃO Inclui</v>
      </c>
      <c r="D78" s="285"/>
      <c r="E78" s="285"/>
      <c r="F78" s="285"/>
      <c r="G78" s="285"/>
      <c r="H78" s="285"/>
      <c r="I78" s="285"/>
      <c r="J78" s="285"/>
      <c r="K78" s="285"/>
      <c r="L78" s="285"/>
      <c r="M78" s="285"/>
      <c r="N78" s="285"/>
      <c r="O78" s="285"/>
      <c r="P78" s="285"/>
      <c r="Q78" s="285"/>
      <c r="R78" s="2"/>
      <c r="S78" s="224"/>
    </row>
    <row r="79" spans="1:19" ht="12" customHeight="1" x14ac:dyDescent="0.2">
      <c r="A79" s="243"/>
      <c r="B79" s="2"/>
      <c r="C79" s="647" t="str">
        <f>'L2'!$A$73</f>
        <v>Limpeza de objectos ou produtos expostos; Remoção de materiais e utensílios sobrantes de montagens; Lavagem de alcatifas e remoção de nódoas; Lavagem com meios mecânicos de pavimentos; Tratamento de pavimentos, tais como: Selagens, enceramentos e vitrificações de pavimentos em mármore, lustragens, etc;. Remoção de colas em mobiliário e painéis verticais.  
A limpeza de produtos expostos é sujeita a Orçamento.</v>
      </c>
      <c r="D79" s="647"/>
      <c r="E79" s="647"/>
      <c r="F79" s="647"/>
      <c r="G79" s="647"/>
      <c r="H79" s="647"/>
      <c r="I79" s="647"/>
      <c r="J79" s="647"/>
      <c r="K79" s="647"/>
      <c r="L79" s="647"/>
      <c r="M79" s="647"/>
      <c r="N79" s="647"/>
      <c r="O79" s="647"/>
      <c r="P79" s="647"/>
      <c r="Q79" s="647"/>
      <c r="R79" s="2"/>
      <c r="S79" s="224"/>
    </row>
    <row r="80" spans="1:19" ht="12" customHeight="1" x14ac:dyDescent="0.2">
      <c r="A80" s="243"/>
      <c r="B80" s="2"/>
      <c r="C80" s="647"/>
      <c r="D80" s="647"/>
      <c r="E80" s="647"/>
      <c r="F80" s="647"/>
      <c r="G80" s="647"/>
      <c r="H80" s="647"/>
      <c r="I80" s="647"/>
      <c r="J80" s="647"/>
      <c r="K80" s="647"/>
      <c r="L80" s="647"/>
      <c r="M80" s="647"/>
      <c r="N80" s="647"/>
      <c r="O80" s="647"/>
      <c r="P80" s="647"/>
      <c r="Q80" s="647"/>
      <c r="R80" s="2"/>
      <c r="S80" s="224"/>
    </row>
    <row r="81" spans="1:19" ht="12" customHeight="1" x14ac:dyDescent="0.2">
      <c r="A81" s="243"/>
      <c r="B81" s="2"/>
      <c r="C81" s="647"/>
      <c r="D81" s="647"/>
      <c r="E81" s="647"/>
      <c r="F81" s="647"/>
      <c r="G81" s="647"/>
      <c r="H81" s="647"/>
      <c r="I81" s="647"/>
      <c r="J81" s="647"/>
      <c r="K81" s="647"/>
      <c r="L81" s="647"/>
      <c r="M81" s="647"/>
      <c r="N81" s="647"/>
      <c r="O81" s="647"/>
      <c r="P81" s="647"/>
      <c r="Q81" s="647"/>
      <c r="R81" s="2"/>
      <c r="S81" s="224"/>
    </row>
    <row r="82" spans="1:19" ht="12" customHeight="1" x14ac:dyDescent="0.2">
      <c r="A82" s="243"/>
      <c r="B82" s="2"/>
      <c r="C82" s="647"/>
      <c r="D82" s="647"/>
      <c r="E82" s="647"/>
      <c r="F82" s="647"/>
      <c r="G82" s="647"/>
      <c r="H82" s="647"/>
      <c r="I82" s="647"/>
      <c r="J82" s="647"/>
      <c r="K82" s="647"/>
      <c r="L82" s="647"/>
      <c r="M82" s="647"/>
      <c r="N82" s="647"/>
      <c r="O82" s="647"/>
      <c r="P82" s="647"/>
      <c r="Q82" s="647"/>
      <c r="R82" s="2"/>
      <c r="S82" s="224"/>
    </row>
    <row r="83" spans="1:19" ht="12" customHeight="1" x14ac:dyDescent="0.2">
      <c r="A83" s="243"/>
      <c r="B83" s="2"/>
      <c r="C83" s="2"/>
      <c r="D83" s="2"/>
      <c r="E83" s="2"/>
      <c r="F83" s="2"/>
      <c r="G83" s="2"/>
      <c r="H83" s="2"/>
      <c r="I83" s="2"/>
      <c r="J83" s="2"/>
      <c r="K83" s="2"/>
      <c r="L83" s="2"/>
      <c r="M83" s="2"/>
      <c r="N83" s="2"/>
      <c r="O83" s="2"/>
      <c r="P83" s="2"/>
      <c r="Q83" s="2"/>
      <c r="R83" s="2"/>
      <c r="S83" s="224"/>
    </row>
    <row r="84" spans="1:19" ht="12" customHeight="1" x14ac:dyDescent="0.2">
      <c r="A84" s="243"/>
      <c r="B84" s="2"/>
      <c r="C84" s="653" t="str">
        <f>'T1'!$M$21</f>
        <v>CONTENTOR PARA LIXO DESMONTAGEM</v>
      </c>
      <c r="D84" s="653"/>
      <c r="E84" s="653"/>
      <c r="F84" s="653"/>
      <c r="G84" s="653"/>
      <c r="H84" s="653"/>
      <c r="I84" s="653"/>
      <c r="J84" s="653"/>
      <c r="K84" s="216"/>
      <c r="L84" s="2"/>
      <c r="M84" s="218" t="s">
        <v>243</v>
      </c>
      <c r="N84" s="2"/>
      <c r="O84" s="2"/>
      <c r="P84" s="2"/>
      <c r="Q84" s="2"/>
      <c r="R84" s="2"/>
      <c r="S84" s="224"/>
    </row>
    <row r="85" spans="1:19" ht="12" customHeight="1" x14ac:dyDescent="0.2">
      <c r="A85" s="243"/>
      <c r="B85" s="2"/>
      <c r="C85" s="164" t="s">
        <v>67</v>
      </c>
      <c r="D85" s="651">
        <f>Serviços!$AK$34</f>
        <v>174.68</v>
      </c>
      <c r="E85" s="651"/>
      <c r="F85" s="165" t="s">
        <v>68</v>
      </c>
      <c r="G85" s="651">
        <f>Serviços!$AK$35</f>
        <v>278.08</v>
      </c>
      <c r="H85" s="651"/>
      <c r="I85" s="165" t="s">
        <v>69</v>
      </c>
      <c r="J85" s="651">
        <f>Serviços!$AK$36</f>
        <v>397.21</v>
      </c>
      <c r="K85" s="651"/>
      <c r="L85" s="165" t="s">
        <v>70</v>
      </c>
      <c r="M85" s="651">
        <f>Serviços!$AK$37</f>
        <v>476.74</v>
      </c>
      <c r="N85" s="651"/>
      <c r="O85" s="90" t="s">
        <v>71</v>
      </c>
      <c r="P85" s="651">
        <f>Serviços!$AK$38</f>
        <v>675.18</v>
      </c>
      <c r="Q85" s="652"/>
      <c r="R85" s="2"/>
      <c r="S85" s="224"/>
    </row>
    <row r="86" spans="1:19" ht="12" customHeight="1" x14ac:dyDescent="0.2">
      <c r="A86" s="243"/>
      <c r="B86" s="2"/>
      <c r="C86" s="31"/>
      <c r="D86" s="286"/>
      <c r="E86" s="286"/>
      <c r="F86" s="31"/>
      <c r="G86" s="286"/>
      <c r="H86" s="286"/>
      <c r="I86" s="31"/>
      <c r="J86" s="286"/>
      <c r="K86" s="286"/>
      <c r="L86" s="31"/>
      <c r="M86" s="286"/>
      <c r="N86" s="286"/>
      <c r="O86" s="89"/>
      <c r="P86" s="286"/>
      <c r="Q86" s="286"/>
      <c r="R86" s="2"/>
      <c r="S86" s="224"/>
    </row>
    <row r="87" spans="1:19" ht="12" customHeight="1" x14ac:dyDescent="0.2">
      <c r="A87" s="243"/>
      <c r="B87" s="2"/>
      <c r="C87" s="31"/>
      <c r="D87" s="286"/>
      <c r="E87" s="286"/>
      <c r="F87" s="31"/>
      <c r="G87" s="286"/>
      <c r="H87" s="286"/>
      <c r="I87" s="31"/>
      <c r="J87" s="286"/>
      <c r="K87" s="286"/>
      <c r="L87" s="31"/>
      <c r="M87" s="286"/>
      <c r="N87" s="286"/>
      <c r="O87" s="89"/>
      <c r="P87" s="286"/>
      <c r="Q87" s="286"/>
      <c r="R87" s="2"/>
      <c r="S87" s="224"/>
    </row>
    <row r="88" spans="1:19" ht="12" customHeight="1" x14ac:dyDescent="0.2">
      <c r="A88" s="243"/>
      <c r="B88" s="2"/>
      <c r="C88" s="644" t="str">
        <f>'T1'!$I$36</f>
        <v>PARQUE SUBTERRÂNEO</v>
      </c>
      <c r="D88" s="644"/>
      <c r="E88" s="644"/>
      <c r="F88" s="644"/>
      <c r="G88" s="644"/>
      <c r="H88" s="644"/>
      <c r="I88" s="644"/>
      <c r="J88" s="644"/>
      <c r="K88" s="32"/>
      <c r="M88" s="218" t="s">
        <v>243</v>
      </c>
      <c r="N88" s="2"/>
      <c r="O88" s="2"/>
      <c r="P88" s="2"/>
      <c r="Q88" s="2"/>
      <c r="R88" s="2"/>
      <c r="S88" s="224"/>
    </row>
    <row r="89" spans="1:19" ht="12" customHeight="1" x14ac:dyDescent="0.2">
      <c r="A89" s="243"/>
      <c r="B89" s="2"/>
      <c r="C89" s="412" t="str">
        <f>'T1'!$M$31</f>
        <v>Estacionamento para todos os dias do Evento</v>
      </c>
      <c r="D89" s="411"/>
      <c r="E89" s="411"/>
      <c r="F89" s="411"/>
      <c r="G89" s="411"/>
      <c r="H89" s="411"/>
      <c r="I89" s="411"/>
      <c r="J89" s="411"/>
      <c r="K89" s="411"/>
      <c r="L89" s="411"/>
      <c r="M89" s="411"/>
      <c r="N89" s="411"/>
      <c r="O89" s="411"/>
      <c r="P89" s="411"/>
      <c r="Q89" s="411"/>
      <c r="R89" s="2"/>
      <c r="S89" s="224"/>
    </row>
    <row r="90" spans="1:19" ht="12" customHeight="1" x14ac:dyDescent="0.2">
      <c r="A90" s="243"/>
      <c r="B90" s="2"/>
      <c r="C90" s="647" t="str">
        <f>'L2'!$A$78</f>
        <v>São válidos para o período da Montagem, Realização e Desmontagem das 07H00 às 24H00.
O estacionamento fora destes períodos fica sujeito a custos adicionais conforme tabela de preços de Parque.</v>
      </c>
      <c r="D90" s="647"/>
      <c r="E90" s="647"/>
      <c r="F90" s="647"/>
      <c r="G90" s="647"/>
      <c r="H90" s="647"/>
      <c r="I90" s="647"/>
      <c r="J90" s="647"/>
      <c r="K90" s="647"/>
      <c r="L90" s="647"/>
      <c r="M90" s="647"/>
      <c r="N90" s="647"/>
      <c r="O90" s="647"/>
      <c r="P90" s="647"/>
      <c r="Q90" s="647"/>
      <c r="R90" s="2"/>
      <c r="S90" s="224"/>
    </row>
    <row r="91" spans="1:19" ht="12" customHeight="1" x14ac:dyDescent="0.2">
      <c r="A91" s="243"/>
      <c r="B91" s="2"/>
      <c r="C91" s="647"/>
      <c r="D91" s="647"/>
      <c r="E91" s="647"/>
      <c r="F91" s="647"/>
      <c r="G91" s="647"/>
      <c r="H91" s="647"/>
      <c r="I91" s="647"/>
      <c r="J91" s="647"/>
      <c r="K91" s="647"/>
      <c r="L91" s="647"/>
      <c r="M91" s="647"/>
      <c r="N91" s="647"/>
      <c r="O91" s="647"/>
      <c r="P91" s="647"/>
      <c r="Q91" s="647"/>
      <c r="R91" s="2"/>
      <c r="S91" s="224"/>
    </row>
    <row r="92" spans="1:19" ht="12" customHeight="1" x14ac:dyDescent="0.2">
      <c r="A92" s="243"/>
      <c r="B92" s="2"/>
      <c r="C92" s="168" t="str">
        <f>'L2'!$A$83</f>
        <v>O estacionamento está limitado a viaturas até 2m de altura.</v>
      </c>
      <c r="D92" s="411"/>
      <c r="E92" s="411"/>
      <c r="F92" s="411"/>
      <c r="G92" s="411"/>
      <c r="H92" s="411"/>
      <c r="I92" s="411"/>
      <c r="J92" s="411"/>
      <c r="K92" s="411"/>
      <c r="L92" s="411"/>
      <c r="M92" s="411"/>
      <c r="N92" s="411"/>
      <c r="O92" s="411"/>
      <c r="P92" s="411"/>
      <c r="Q92" s="411"/>
      <c r="R92" s="2"/>
      <c r="S92" s="224"/>
    </row>
    <row r="93" spans="1:19" ht="12" customHeight="1" x14ac:dyDescent="0.2">
      <c r="A93" s="243"/>
      <c r="B93" s="2"/>
      <c r="D93" s="2"/>
      <c r="E93" s="2"/>
      <c r="F93" s="2"/>
      <c r="G93" s="2"/>
      <c r="H93" s="2"/>
      <c r="I93" s="2"/>
      <c r="J93" s="2"/>
      <c r="K93" s="2"/>
      <c r="L93" s="2"/>
      <c r="M93" s="2"/>
      <c r="N93" s="2"/>
      <c r="O93" s="2"/>
      <c r="P93" s="2"/>
      <c r="Q93" s="2"/>
      <c r="R93" s="2"/>
      <c r="S93" s="224"/>
    </row>
    <row r="94" spans="1:19" s="163" customFormat="1" ht="12" customHeight="1" x14ac:dyDescent="0.2">
      <c r="A94" s="245"/>
      <c r="B94" s="8"/>
      <c r="C94" s="409"/>
      <c r="D94" s="409"/>
      <c r="E94" s="409"/>
      <c r="F94" s="409"/>
      <c r="G94" s="409"/>
      <c r="H94" s="409"/>
      <c r="I94" s="409"/>
      <c r="J94" s="409"/>
      <c r="K94" s="409"/>
      <c r="L94" s="409"/>
      <c r="M94" s="409"/>
      <c r="N94" s="409"/>
      <c r="O94" s="409"/>
      <c r="P94" s="409"/>
      <c r="Q94" s="409"/>
      <c r="R94" s="8"/>
      <c r="S94" s="246"/>
    </row>
    <row r="95" spans="1:19" s="163" customFormat="1" ht="12" customHeight="1" x14ac:dyDescent="0.2">
      <c r="A95" s="245"/>
      <c r="B95" s="8"/>
      <c r="C95" s="392"/>
      <c r="D95" s="380"/>
      <c r="E95" s="381"/>
      <c r="F95" s="392"/>
      <c r="G95" s="392"/>
      <c r="H95" s="392"/>
      <c r="I95" s="392"/>
      <c r="J95" s="392"/>
      <c r="K95" s="392"/>
      <c r="L95" s="392"/>
      <c r="M95" s="392"/>
      <c r="N95" s="392"/>
      <c r="O95" s="392"/>
      <c r="P95" s="392"/>
      <c r="Q95" s="392"/>
      <c r="R95" s="8"/>
      <c r="S95" s="246"/>
    </row>
    <row r="96" spans="1:19" s="163" customFormat="1" ht="12" customHeight="1" x14ac:dyDescent="0.2">
      <c r="A96" s="245"/>
      <c r="B96" s="8"/>
      <c r="C96" s="392"/>
      <c r="D96" s="380"/>
      <c r="E96" s="381"/>
      <c r="F96" s="392"/>
      <c r="G96" s="392"/>
      <c r="H96" s="392"/>
      <c r="I96" s="392"/>
      <c r="J96" s="392"/>
      <c r="K96" s="392"/>
      <c r="L96" s="392"/>
      <c r="M96" s="392"/>
      <c r="N96" s="392"/>
      <c r="O96" s="392"/>
      <c r="P96" s="392"/>
      <c r="Q96" s="392"/>
      <c r="R96" s="8"/>
      <c r="S96" s="246"/>
    </row>
    <row r="97" spans="1:19" ht="12" customHeight="1" x14ac:dyDescent="0.2">
      <c r="A97" s="243"/>
      <c r="B97" s="2"/>
      <c r="C97" s="410"/>
      <c r="D97" s="410"/>
      <c r="E97" s="410"/>
      <c r="F97" s="410"/>
      <c r="G97" s="410"/>
      <c r="H97" s="410"/>
      <c r="I97" s="410"/>
      <c r="J97" s="410"/>
      <c r="K97" s="410"/>
      <c r="L97" s="410"/>
      <c r="M97" s="410"/>
      <c r="N97" s="410"/>
      <c r="O97" s="410"/>
      <c r="P97" s="410"/>
      <c r="Q97" s="410"/>
      <c r="R97" s="2"/>
      <c r="S97" s="224"/>
    </row>
    <row r="98" spans="1:19" ht="12" customHeight="1" x14ac:dyDescent="0.2">
      <c r="A98" s="243"/>
      <c r="B98" s="2"/>
      <c r="C98" s="410"/>
      <c r="D98" s="410"/>
      <c r="E98" s="410"/>
      <c r="F98" s="410"/>
      <c r="G98" s="410"/>
      <c r="H98" s="410"/>
      <c r="I98" s="410"/>
      <c r="J98" s="410"/>
      <c r="K98" s="410"/>
      <c r="L98" s="410"/>
      <c r="M98" s="410"/>
      <c r="N98" s="410"/>
      <c r="O98" s="410"/>
      <c r="P98" s="410"/>
      <c r="Q98" s="410"/>
      <c r="R98" s="2"/>
      <c r="S98" s="224"/>
    </row>
    <row r="99" spans="1:19" ht="12" customHeight="1" x14ac:dyDescent="0.2">
      <c r="A99" s="243"/>
      <c r="B99" s="2"/>
      <c r="C99" s="410"/>
      <c r="D99" s="410"/>
      <c r="E99" s="410"/>
      <c r="F99" s="410"/>
      <c r="G99" s="410"/>
      <c r="H99" s="410"/>
      <c r="I99" s="410"/>
      <c r="J99" s="410"/>
      <c r="K99" s="410"/>
      <c r="L99" s="410"/>
      <c r="M99" s="410"/>
      <c r="N99" s="410"/>
      <c r="O99" s="410"/>
      <c r="P99" s="410"/>
      <c r="Q99" s="410"/>
      <c r="R99" s="2"/>
      <c r="S99" s="224"/>
    </row>
    <row r="100" spans="1:19" ht="12" customHeight="1" x14ac:dyDescent="0.2">
      <c r="A100" s="243"/>
      <c r="B100" s="2"/>
      <c r="C100" s="410"/>
      <c r="D100" s="410"/>
      <c r="E100" s="410"/>
      <c r="F100" s="410"/>
      <c r="G100" s="410"/>
      <c r="H100" s="410"/>
      <c r="I100" s="410"/>
      <c r="J100" s="410"/>
      <c r="K100" s="410"/>
      <c r="L100" s="410"/>
      <c r="M100" s="410"/>
      <c r="N100" s="410"/>
      <c r="O100" s="410"/>
      <c r="P100" s="410"/>
      <c r="Q100" s="410"/>
      <c r="R100" s="2"/>
      <c r="S100" s="224"/>
    </row>
    <row r="101" spans="1:19" ht="12" customHeight="1" x14ac:dyDescent="0.2">
      <c r="A101" s="243"/>
      <c r="B101" s="2"/>
      <c r="C101" s="410"/>
      <c r="D101" s="410"/>
      <c r="E101" s="410"/>
      <c r="F101" s="410"/>
      <c r="G101" s="410"/>
      <c r="H101" s="410"/>
      <c r="I101" s="410"/>
      <c r="J101" s="410"/>
      <c r="K101" s="410"/>
      <c r="L101" s="410"/>
      <c r="M101" s="410"/>
      <c r="N101" s="410"/>
      <c r="O101" s="410"/>
      <c r="P101" s="410"/>
      <c r="Q101" s="410"/>
      <c r="R101" s="2"/>
      <c r="S101" s="224"/>
    </row>
    <row r="102" spans="1:19" ht="12" customHeight="1" x14ac:dyDescent="0.2">
      <c r="A102" s="243"/>
      <c r="B102" s="2"/>
      <c r="C102" s="410"/>
      <c r="D102" s="410"/>
      <c r="E102" s="410"/>
      <c r="F102" s="410"/>
      <c r="G102" s="410"/>
      <c r="H102" s="410"/>
      <c r="I102" s="410"/>
      <c r="J102" s="410"/>
      <c r="K102" s="410"/>
      <c r="L102" s="410"/>
      <c r="M102" s="410"/>
      <c r="N102" s="410"/>
      <c r="O102" s="410"/>
      <c r="P102" s="410"/>
      <c r="Q102" s="410"/>
      <c r="R102" s="2"/>
      <c r="S102" s="224"/>
    </row>
    <row r="103" spans="1:19" ht="12" customHeight="1" x14ac:dyDescent="0.2">
      <c r="A103" s="243"/>
      <c r="B103" s="2"/>
      <c r="C103" s="410"/>
      <c r="D103" s="410"/>
      <c r="E103" s="410"/>
      <c r="F103" s="410"/>
      <c r="G103" s="410"/>
      <c r="H103" s="410"/>
      <c r="I103" s="410"/>
      <c r="J103" s="410"/>
      <c r="K103" s="410"/>
      <c r="L103" s="410"/>
      <c r="M103" s="410"/>
      <c r="N103" s="410"/>
      <c r="O103" s="410"/>
      <c r="P103" s="410"/>
      <c r="Q103" s="410"/>
      <c r="R103" s="2"/>
      <c r="S103" s="224"/>
    </row>
    <row r="104" spans="1:19" ht="12" customHeight="1" x14ac:dyDescent="0.2">
      <c r="A104" s="243"/>
      <c r="B104" s="2"/>
      <c r="C104" s="309"/>
      <c r="D104" s="309"/>
      <c r="E104" s="309"/>
      <c r="F104" s="309"/>
      <c r="G104" s="309"/>
      <c r="H104" s="309"/>
      <c r="I104" s="309"/>
      <c r="J104" s="309"/>
      <c r="K104" s="309"/>
      <c r="L104" s="309"/>
      <c r="M104" s="309"/>
      <c r="N104" s="309"/>
      <c r="O104" s="309"/>
      <c r="P104" s="309"/>
      <c r="Q104" s="309"/>
      <c r="R104" s="2"/>
      <c r="S104" s="224"/>
    </row>
    <row r="105" spans="1:19" ht="12" customHeight="1" x14ac:dyDescent="0.2">
      <c r="A105" s="243"/>
      <c r="B105" s="2"/>
      <c r="C105" s="391"/>
      <c r="D105" s="391"/>
      <c r="E105" s="391"/>
      <c r="F105" s="391"/>
      <c r="G105" s="391"/>
      <c r="H105" s="391"/>
      <c r="I105" s="391"/>
      <c r="J105" s="391"/>
      <c r="K105" s="391"/>
      <c r="L105" s="391"/>
      <c r="M105" s="391"/>
      <c r="N105" s="391"/>
      <c r="O105" s="391"/>
      <c r="P105" s="391"/>
      <c r="Q105" s="391"/>
      <c r="R105" s="2"/>
      <c r="S105" s="224"/>
    </row>
    <row r="106" spans="1:19" ht="12" customHeight="1" x14ac:dyDescent="0.2">
      <c r="A106" s="243"/>
      <c r="B106" s="2"/>
      <c r="C106" s="391"/>
      <c r="D106" s="391"/>
      <c r="E106" s="391"/>
      <c r="F106" s="391"/>
      <c r="G106" s="391"/>
      <c r="H106" s="391"/>
      <c r="I106" s="391"/>
      <c r="J106" s="391"/>
      <c r="K106" s="391"/>
      <c r="L106" s="391"/>
      <c r="M106" s="391"/>
      <c r="N106" s="391"/>
      <c r="O106" s="391"/>
      <c r="P106" s="391"/>
      <c r="Q106" s="391"/>
      <c r="R106" s="2"/>
      <c r="S106" s="224"/>
    </row>
    <row r="107" spans="1:19" ht="12" customHeight="1" x14ac:dyDescent="0.2">
      <c r="A107" s="243"/>
      <c r="B107" s="2"/>
      <c r="C107" s="377"/>
      <c r="D107" s="377"/>
      <c r="E107" s="377"/>
      <c r="F107" s="377"/>
      <c r="G107" s="377"/>
      <c r="H107" s="377"/>
      <c r="I107" s="377"/>
      <c r="J107" s="377"/>
      <c r="K107" s="377"/>
      <c r="L107" s="377"/>
      <c r="M107" s="377"/>
      <c r="N107" s="377"/>
      <c r="O107" s="377"/>
      <c r="P107" s="377"/>
      <c r="Q107" s="377"/>
      <c r="R107" s="2"/>
      <c r="S107" s="224"/>
    </row>
    <row r="108" spans="1:19" ht="12" customHeight="1" x14ac:dyDescent="0.2">
      <c r="A108" s="243"/>
      <c r="B108" s="2"/>
      <c r="C108" s="2"/>
      <c r="D108" s="2"/>
      <c r="E108" s="2"/>
      <c r="F108" s="2"/>
      <c r="G108" s="2"/>
      <c r="H108" s="2"/>
      <c r="I108" s="2"/>
      <c r="J108" s="2"/>
      <c r="K108" s="2"/>
      <c r="L108" s="2"/>
      <c r="M108" s="2"/>
      <c r="N108" s="2"/>
      <c r="O108" s="2"/>
      <c r="P108" s="2"/>
      <c r="Q108" s="2"/>
      <c r="R108" s="2"/>
      <c r="S108" s="224"/>
    </row>
    <row r="109" spans="1:19" ht="12" customHeight="1" thickBot="1" x14ac:dyDescent="0.25">
      <c r="A109" s="247"/>
      <c r="B109" s="248"/>
      <c r="C109" s="248"/>
      <c r="D109" s="248"/>
      <c r="E109" s="248"/>
      <c r="F109" s="248"/>
      <c r="G109" s="248"/>
      <c r="H109" s="248"/>
      <c r="I109" s="248"/>
      <c r="J109" s="248"/>
      <c r="K109" s="248"/>
      <c r="L109" s="248"/>
      <c r="M109" s="248"/>
      <c r="N109" s="248"/>
      <c r="O109" s="248"/>
      <c r="P109" s="248"/>
      <c r="Q109" s="248"/>
      <c r="R109" s="248"/>
      <c r="S109" s="249"/>
    </row>
    <row r="110" spans="1:19" ht="12" customHeight="1" thickTop="1" x14ac:dyDescent="0.2"/>
  </sheetData>
  <sheetProtection algorithmName="SHA-512" hashValue="iXNNg0wxvhSLsBCsN3N5LExnZprXBXWpJ+O8OMjGpghN/qs41p28Qh31XQIlYWk7/nBju22eT9eKGM6VUtqYSg==" saltValue="K0GhYlXH1wumd0+UQfPvug==" spinCount="100000" sheet="1" objects="1" scenarios="1" selectLockedCells="1"/>
  <mergeCells count="45">
    <mergeCell ref="C90:Q91"/>
    <mergeCell ref="C40:Q46"/>
    <mergeCell ref="C61:J61"/>
    <mergeCell ref="C54:J54"/>
    <mergeCell ref="N49:O49"/>
    <mergeCell ref="E49:F49"/>
    <mergeCell ref="G48:J48"/>
    <mergeCell ref="C48:F48"/>
    <mergeCell ref="C52:Q52"/>
    <mergeCell ref="K49:L49"/>
    <mergeCell ref="H49:I49"/>
    <mergeCell ref="C49:D49"/>
    <mergeCell ref="C64:Q64"/>
    <mergeCell ref="G85:H85"/>
    <mergeCell ref="J85:K85"/>
    <mergeCell ref="C88:J88"/>
    <mergeCell ref="D6:P9"/>
    <mergeCell ref="G2:L3"/>
    <mergeCell ref="C13:Q15"/>
    <mergeCell ref="C39:J39"/>
    <mergeCell ref="C29:Q32"/>
    <mergeCell ref="C35:Q37"/>
    <mergeCell ref="C18:Q22"/>
    <mergeCell ref="C25:Q26"/>
    <mergeCell ref="C17:J17"/>
    <mergeCell ref="C12:J12"/>
    <mergeCell ref="P85:Q85"/>
    <mergeCell ref="D85:E85"/>
    <mergeCell ref="M85:N85"/>
    <mergeCell ref="C73:Q77"/>
    <mergeCell ref="K70:L70"/>
    <mergeCell ref="C79:Q82"/>
    <mergeCell ref="C84:J84"/>
    <mergeCell ref="E71:F71"/>
    <mergeCell ref="I71:J71"/>
    <mergeCell ref="O71:P71"/>
    <mergeCell ref="M71:N71"/>
    <mergeCell ref="C51:J51"/>
    <mergeCell ref="C70:D70"/>
    <mergeCell ref="C65:Q67"/>
    <mergeCell ref="C55:Q56"/>
    <mergeCell ref="C58:Q59"/>
    <mergeCell ref="O70:P70"/>
    <mergeCell ref="G70:H70"/>
    <mergeCell ref="C69:J69"/>
  </mergeCells>
  <hyperlinks>
    <hyperlink ref="M12" location="Serviços!M39" display="◄"/>
    <hyperlink ref="M69" location="Serviços!M96" display="◄"/>
    <hyperlink ref="M84" location="Serviços!J99" display="◄"/>
    <hyperlink ref="M88" location="Serviços!M105" display="◄"/>
    <hyperlink ref="M54" location="Serviços!G84" display="◄"/>
    <hyperlink ref="M61" location="Serviços!J91" display="◄"/>
    <hyperlink ref="M17" location="Serviços!M51" display="◄"/>
    <hyperlink ref="M39" location="Serviços!M61" display="◄"/>
    <hyperlink ref="M48" location="Serviços!I63" display="◄"/>
    <hyperlink ref="M51" location="Serviços!M80" display="◄"/>
  </hyperlinks>
  <printOptions horizontalCentered="1" verticalCentered="1"/>
  <pageMargins left="0.19685039370078741" right="0" top="0" bottom="0.19685039370078741" header="0" footer="0"/>
  <pageSetup paperSize="9" orientation="portrait" r:id="rId1"/>
  <rowBreaks count="1" manualBreakCount="1">
    <brk id="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showGridLines="0" defaultGridColor="0" colorId="22" zoomScaleNormal="100" workbookViewId="0">
      <selection activeCell="I43" sqref="I43"/>
    </sheetView>
  </sheetViews>
  <sheetFormatPr defaultColWidth="9.140625" defaultRowHeight="11.25" customHeight="1" x14ac:dyDescent="0.2"/>
  <cols>
    <col min="1" max="1" width="7.7109375" style="8" bestFit="1" customWidth="1"/>
    <col min="2" max="2" width="1.140625" style="8" customWidth="1"/>
    <col min="3" max="3" width="20.140625" style="8" bestFit="1" customWidth="1"/>
    <col min="4" max="4" width="1.28515625" style="8" customWidth="1"/>
    <col min="5" max="5" width="18.5703125" style="8" bestFit="1" customWidth="1"/>
    <col min="6" max="6" width="1.140625" style="8" customWidth="1"/>
    <col min="7" max="7" width="22.85546875" style="8" bestFit="1" customWidth="1"/>
    <col min="8" max="8" width="2.28515625" style="8" customWidth="1"/>
    <col min="9" max="9" width="35.140625" style="8" bestFit="1" customWidth="1"/>
    <col min="10" max="10" width="1.28515625" style="8" customWidth="1"/>
    <col min="11" max="11" width="40.5703125" style="8" bestFit="1" customWidth="1"/>
    <col min="12" max="12" width="1.5703125" style="8" customWidth="1"/>
    <col min="13" max="13" width="34.7109375" style="8" bestFit="1" customWidth="1"/>
    <col min="14" max="14" width="1.28515625" style="8" customWidth="1"/>
    <col min="15" max="15" width="25.28515625" style="8" bestFit="1" customWidth="1"/>
    <col min="16" max="16384" width="9.140625" style="8"/>
  </cols>
  <sheetData>
    <row r="1" spans="1:15" ht="13.5" customHeight="1" x14ac:dyDescent="0.2">
      <c r="A1" s="151" t="str">
        <f>Serviços!$L$1</f>
        <v>Português</v>
      </c>
      <c r="B1" s="213"/>
      <c r="C1" s="39" t="str">
        <f>IF($A$1="Português",C2,(IF($A$1="English",C3,(IF($A$1="Español",C4,(IF($A$1="Français",C5)))))))</f>
        <v xml:space="preserve">14 a 16 de Novembro 2019    </v>
      </c>
      <c r="D1" s="213"/>
      <c r="E1" s="39" t="str">
        <f>IF($A$1="Português",E2,(IF($A$1="English",E3,(IF($A$1="Español",E4,(IF($A$1="Français",E5)))))))</f>
        <v>Nº Contribuinte:</v>
      </c>
      <c r="G1" s="39" t="str">
        <f>IF($A$1="Português",G2,(IF($A$1="English",G3,(IF($A$1="Español",G4,(IF($A$1="Français",G5)))))))</f>
        <v>Prazo de Inscrição:</v>
      </c>
      <c r="H1" s="213"/>
      <c r="I1" s="39" t="str">
        <f>IF($A$1="Português",I2,(IF($A$1="English",I3,(IF($A$1="Español",I4,(IF($A$1="Français",I5)))))))</f>
        <v>Remoção de Lixos por m3 (avulso)</v>
      </c>
      <c r="J1" s="213"/>
      <c r="K1" s="39" t="str">
        <f>IF($A$1="Português",K2,(IF($A$1="English",K3,(IF($A$1="Español",K4,(IF($A$1="Français",K5)))))))</f>
        <v>AR COMPRIMIDO</v>
      </c>
      <c r="M1" s="39" t="str">
        <f>IF($A$1="Português",M2,(IF($A$1="English",M3,(IF($A$1="Español",M4,(IF($A$1="Français",M5)))))))</f>
        <v xml:space="preserve">ALCATIFA </v>
      </c>
      <c r="O1" s="39" t="str">
        <f>IF($A$1="Português",O6,(IF($A$1="English",O11,(IF($A$1="Español",O16,(IF($A$1="Français",O21)))))))</f>
        <v>Premium 5GHz - 1 Dispositivo</v>
      </c>
    </row>
    <row r="2" spans="1:15" ht="11.25" customHeight="1" x14ac:dyDescent="0.2">
      <c r="A2" s="222"/>
      <c r="B2" s="131"/>
      <c r="C2" s="259" t="s">
        <v>499</v>
      </c>
      <c r="D2" s="131"/>
      <c r="E2" s="1" t="s">
        <v>0</v>
      </c>
      <c r="G2" s="210" t="s">
        <v>167</v>
      </c>
      <c r="H2" s="3"/>
      <c r="I2" s="385" t="s">
        <v>309</v>
      </c>
      <c r="J2" s="7"/>
      <c r="K2" s="9" t="s">
        <v>3</v>
      </c>
      <c r="M2" s="382" t="s">
        <v>492</v>
      </c>
      <c r="O2" s="39" t="str">
        <f t="shared" ref="O2:O5" si="0">IF($A$1="Português",O7,(IF($A$1="English",O12,(IF($A$1="Español",O17,(IF($A$1="Français",O22)))))))</f>
        <v>Premium 5GHz - 5 Dispositivos</v>
      </c>
    </row>
    <row r="3" spans="1:15" ht="11.25" customHeight="1" x14ac:dyDescent="0.2">
      <c r="A3" s="39" t="str">
        <f>IF($A$1="Português",A4,(IF($A$1="English",A5,(IF($A$1="Español",A6,(IF($A$1="Français",A7)))))))</f>
        <v>m2</v>
      </c>
      <c r="B3" s="132"/>
      <c r="C3" s="260" t="s">
        <v>500</v>
      </c>
      <c r="D3" s="132"/>
      <c r="E3" s="2" t="s">
        <v>42</v>
      </c>
      <c r="G3" s="97" t="s">
        <v>168</v>
      </c>
      <c r="H3" s="55"/>
      <c r="I3" s="385" t="s">
        <v>310</v>
      </c>
      <c r="K3" s="9" t="s">
        <v>28</v>
      </c>
      <c r="M3" s="382" t="s">
        <v>493</v>
      </c>
      <c r="O3" s="39" t="str">
        <f t="shared" si="0"/>
        <v>Premium 5GHz - 50 Dispositivos</v>
      </c>
    </row>
    <row r="4" spans="1:15" ht="11.25" customHeight="1" x14ac:dyDescent="0.2">
      <c r="A4" s="8" t="s">
        <v>65</v>
      </c>
      <c r="B4" s="133"/>
      <c r="C4" s="260" t="s">
        <v>501</v>
      </c>
      <c r="D4" s="133"/>
      <c r="E4" s="2" t="s">
        <v>15</v>
      </c>
      <c r="G4" s="97" t="s">
        <v>169</v>
      </c>
      <c r="H4" s="56"/>
      <c r="I4" s="385" t="s">
        <v>311</v>
      </c>
      <c r="K4" s="9" t="s">
        <v>29</v>
      </c>
      <c r="M4" s="382" t="s">
        <v>494</v>
      </c>
      <c r="O4" s="39" t="str">
        <f t="shared" si="0"/>
        <v>Premium 5GHz - 100 Dispositivos</v>
      </c>
    </row>
    <row r="5" spans="1:15" ht="11.25" customHeight="1" x14ac:dyDescent="0.2">
      <c r="A5" s="8" t="s">
        <v>66</v>
      </c>
      <c r="B5" s="132"/>
      <c r="C5" s="378" t="s">
        <v>502</v>
      </c>
      <c r="D5" s="132"/>
      <c r="E5" s="108" t="s">
        <v>36</v>
      </c>
      <c r="G5" s="6" t="s">
        <v>170</v>
      </c>
      <c r="H5" s="3"/>
      <c r="I5" s="385" t="s">
        <v>312</v>
      </c>
      <c r="J5" s="214"/>
      <c r="K5" s="9" t="s">
        <v>41</v>
      </c>
      <c r="M5" s="382" t="s">
        <v>495</v>
      </c>
      <c r="O5" s="39" t="str">
        <f t="shared" si="0"/>
        <v>Dedicada ao Stand - 50 Dispositivos</v>
      </c>
    </row>
    <row r="6" spans="1:15" ht="11.25" customHeight="1" x14ac:dyDescent="0.2">
      <c r="A6" s="8" t="s">
        <v>65</v>
      </c>
      <c r="B6" s="132"/>
      <c r="C6" s="39" t="str">
        <f>IF($A$1="Português",C7,(IF($A$1="English",C8,(IF($A$1="Español",C9,(IF($A$1="Français",C10)))))))</f>
        <v>ENVIAR PARA:</v>
      </c>
      <c r="D6" s="132"/>
      <c r="E6" s="39" t="str">
        <f>IF($A$1="Português",E7,(IF($A$1="English",E8,(IF($A$1="Español",E9,(IF($A$1="Français",E8)))))))</f>
        <v>Assinatura:</v>
      </c>
      <c r="G6" s="39" t="str">
        <f>IF($A$1="Português",G7,(IF($A$1="English",G8,(IF($A$1="Español",G9,(IF($A$1="Français",G10)))))))</f>
        <v>Ar Comprimido</v>
      </c>
      <c r="H6" s="7"/>
      <c r="I6" s="39" t="str">
        <f>IF($A$1="Português",I7,(IF($A$1="English",I8,(IF($A$1="Español",I9,(IF($A$1="Français",I10)))))))</f>
        <v>Computador Portátil</v>
      </c>
      <c r="J6" s="7"/>
      <c r="K6" s="39" t="str">
        <f>IF($A$1="Português",K7,(IF($A$1="English",K8,(IF($A$1="Español",K9,(IF($A$1="Français",K10)))))))</f>
        <v>PONTO DE ÁGUA FRIA E ESGOTO</v>
      </c>
      <c r="M6" s="39" t="str">
        <f>IF($A$1="Português",M7,(IF($A$1="English",M8,(IF($A$1="Español",M9,(IF($A$1="Français",M10)))))))</f>
        <v>ESTRADOS</v>
      </c>
      <c r="O6" s="302" t="s">
        <v>431</v>
      </c>
    </row>
    <row r="7" spans="1:15" ht="11.25" customHeight="1" x14ac:dyDescent="0.2">
      <c r="A7" s="8" t="s">
        <v>65</v>
      </c>
      <c r="B7" s="132"/>
      <c r="C7" s="1" t="s">
        <v>30</v>
      </c>
      <c r="D7" s="132"/>
      <c r="E7" s="5" t="s">
        <v>6</v>
      </c>
      <c r="G7" s="9" t="s">
        <v>43</v>
      </c>
      <c r="I7" s="385" t="s">
        <v>313</v>
      </c>
      <c r="J7" s="7"/>
      <c r="K7" s="109" t="s">
        <v>392</v>
      </c>
      <c r="M7" s="106" t="s">
        <v>249</v>
      </c>
      <c r="O7" s="302" t="s">
        <v>432</v>
      </c>
    </row>
    <row r="8" spans="1:15" ht="11.25" customHeight="1" x14ac:dyDescent="0.2">
      <c r="A8" s="39" t="str">
        <f>IF($A$1="Português",A9,(IF($A$1="English",A10,(IF($A$1="Español",A11,(IF($A$1="Français",A12)))))))</f>
        <v>unid.</v>
      </c>
      <c r="B8" s="132"/>
      <c r="C8" s="2" t="s">
        <v>34</v>
      </c>
      <c r="D8" s="132"/>
      <c r="E8" s="5" t="s">
        <v>16</v>
      </c>
      <c r="G8" s="9" t="s">
        <v>44</v>
      </c>
      <c r="H8" s="50"/>
      <c r="I8" s="385" t="s">
        <v>314</v>
      </c>
      <c r="J8" s="7"/>
      <c r="K8" s="109" t="s">
        <v>395</v>
      </c>
      <c r="M8" s="106" t="s">
        <v>250</v>
      </c>
      <c r="O8" s="302" t="s">
        <v>433</v>
      </c>
    </row>
    <row r="9" spans="1:15" ht="11.25" customHeight="1" x14ac:dyDescent="0.2">
      <c r="A9" s="1" t="s">
        <v>1</v>
      </c>
      <c r="B9" s="132"/>
      <c r="C9" s="2" t="s">
        <v>31</v>
      </c>
      <c r="D9" s="132"/>
      <c r="E9" s="5" t="s">
        <v>17</v>
      </c>
      <c r="G9" s="9" t="s">
        <v>45</v>
      </c>
      <c r="H9" s="57"/>
      <c r="I9" s="385" t="s">
        <v>315</v>
      </c>
      <c r="J9" s="7"/>
      <c r="K9" s="109" t="s">
        <v>394</v>
      </c>
      <c r="M9" s="106" t="s">
        <v>251</v>
      </c>
      <c r="O9" s="302" t="s">
        <v>434</v>
      </c>
    </row>
    <row r="10" spans="1:15" x14ac:dyDescent="0.2">
      <c r="A10" s="2" t="s">
        <v>21</v>
      </c>
      <c r="B10" s="132"/>
      <c r="C10" s="60" t="s">
        <v>37</v>
      </c>
      <c r="D10" s="132"/>
      <c r="E10" s="39" t="str">
        <f>IF($A$1="Português",E11,(IF($A$1="English",E12,(IF($A$1="Español",E13,(IF($A$1="Français",E14)))))))</f>
        <v>AGUA E ESGOTO</v>
      </c>
      <c r="G10" s="9" t="s">
        <v>46</v>
      </c>
      <c r="H10" s="57"/>
      <c r="I10" s="385" t="s">
        <v>316</v>
      </c>
      <c r="J10" s="7"/>
      <c r="K10" s="109" t="s">
        <v>393</v>
      </c>
      <c r="M10" s="106" t="s">
        <v>252</v>
      </c>
      <c r="O10" s="302" t="s">
        <v>435</v>
      </c>
    </row>
    <row r="11" spans="1:15" x14ac:dyDescent="0.2">
      <c r="A11" s="1" t="s">
        <v>1</v>
      </c>
      <c r="B11" s="135"/>
      <c r="C11" s="39" t="str">
        <f>IF($A$1="Português",C12,(IF($A$1="English",C13,(IF($A$1="Español",C14,(IF($A$1="Français",C15)))))))</f>
        <v xml:space="preserve">VIGILÂNCIA </v>
      </c>
      <c r="D11" s="135"/>
      <c r="E11" s="9" t="s">
        <v>2</v>
      </c>
      <c r="G11" s="39" t="str">
        <f>IF($A$1="Português",G12,(IF($A$1="English",G13,(IF($A$1="Español",G14,(IF($A$1="Français",G15)))))))</f>
        <v>LIMPEZA DE STAND</v>
      </c>
      <c r="H11" s="57"/>
      <c r="I11" s="39" t="str">
        <f>IF($A$1="Português",I12,(IF($A$1="English",I13,(IF($A$1="Español",I14,(IF($A$1="Français",I15)))))))</f>
        <v>Computador de Mesa (NÃO inclui monitor)</v>
      </c>
      <c r="J11" s="7"/>
      <c r="K11" s="39" t="str">
        <f>IF($A$1="Português",K12,(IF($A$1="English",K13,(IF($A$1="Español",K14,(IF($A$1="Français",K15)))))))</f>
        <v>Ligação e Fornecimento-6 BAR e MÍN. 500 l/s</v>
      </c>
      <c r="M11" s="39" t="str">
        <f>IF($A$1="Português",M12,(IF($A$1="English",M13,(IF($A$1="Español",M14,(IF($A$1="Français",M15)))))))</f>
        <v>Cor da Alcatifa:</v>
      </c>
      <c r="O11" s="318" t="s">
        <v>436</v>
      </c>
    </row>
    <row r="12" spans="1:15" x14ac:dyDescent="0.2">
      <c r="A12" s="1" t="s">
        <v>1</v>
      </c>
      <c r="B12" s="136"/>
      <c r="C12" s="8" t="s">
        <v>75</v>
      </c>
      <c r="D12" s="136"/>
      <c r="E12" s="9" t="s">
        <v>26</v>
      </c>
      <c r="G12" s="105" t="s">
        <v>153</v>
      </c>
      <c r="H12" s="57"/>
      <c r="I12" s="385" t="s">
        <v>293</v>
      </c>
      <c r="J12" s="7"/>
      <c r="K12" s="385" t="s">
        <v>317</v>
      </c>
      <c r="M12" s="106" t="s">
        <v>132</v>
      </c>
      <c r="O12" s="318" t="s">
        <v>437</v>
      </c>
    </row>
    <row r="13" spans="1:15" ht="11.25" customHeight="1" x14ac:dyDescent="0.2">
      <c r="A13" s="39" t="str">
        <f>IF($A$1="Português",A14,(IF($A$1="English",A15,(IF($A$1="Español",A16,(IF($A$1="Français",A17)))))))</f>
        <v>Valor</v>
      </c>
      <c r="C13" s="8" t="s">
        <v>76</v>
      </c>
      <c r="E13" s="9" t="s">
        <v>27</v>
      </c>
      <c r="G13" s="105" t="s">
        <v>154</v>
      </c>
      <c r="H13" s="57"/>
      <c r="I13" s="385" t="s">
        <v>294</v>
      </c>
      <c r="J13" s="7"/>
      <c r="K13" s="385" t="s">
        <v>318</v>
      </c>
      <c r="M13" s="106" t="s">
        <v>247</v>
      </c>
      <c r="O13" s="318" t="s">
        <v>438</v>
      </c>
    </row>
    <row r="14" spans="1:15" ht="11.25" customHeight="1" x14ac:dyDescent="0.2">
      <c r="A14" s="4" t="s">
        <v>8</v>
      </c>
      <c r="C14" s="8" t="s">
        <v>77</v>
      </c>
      <c r="E14" s="8" t="s">
        <v>38</v>
      </c>
      <c r="G14" s="105" t="s">
        <v>155</v>
      </c>
      <c r="H14" s="57"/>
      <c r="I14" s="385" t="s">
        <v>295</v>
      </c>
      <c r="J14" s="7"/>
      <c r="K14" s="385" t="s">
        <v>319</v>
      </c>
      <c r="M14" s="106" t="s">
        <v>133</v>
      </c>
      <c r="O14" s="318" t="s">
        <v>439</v>
      </c>
    </row>
    <row r="15" spans="1:15" ht="11.25" customHeight="1" x14ac:dyDescent="0.2">
      <c r="A15" s="4" t="s">
        <v>22</v>
      </c>
      <c r="C15" s="8" t="s">
        <v>76</v>
      </c>
      <c r="E15" s="39" t="str">
        <f>IF($A$1="Português",E16,(IF($A$1="English",E17,(IF($A$1="Español",E18,(IF($A$1="Français",E19)))))))</f>
        <v>Português + 1 Idioma</v>
      </c>
      <c r="G15" s="105" t="s">
        <v>156</v>
      </c>
      <c r="H15" s="57"/>
      <c r="I15" s="385" t="s">
        <v>296</v>
      </c>
      <c r="J15" s="7"/>
      <c r="K15" s="385" t="s">
        <v>320</v>
      </c>
      <c r="M15" s="106" t="s">
        <v>157</v>
      </c>
      <c r="O15" s="319" t="s">
        <v>440</v>
      </c>
    </row>
    <row r="16" spans="1:15" ht="11.25" customHeight="1" x14ac:dyDescent="0.2">
      <c r="A16" s="4" t="s">
        <v>8</v>
      </c>
      <c r="C16" s="39" t="str">
        <f>IF($A$1="Português",C17,(IF($A$1="English",C18,(IF($A$1="Español",C19,(IF($A$1="Français",C20)))))))</f>
        <v>Observações:</v>
      </c>
      <c r="E16" s="385" t="s">
        <v>301</v>
      </c>
      <c r="G16" s="39" t="str">
        <f>IF($A$1="Português",G17,(IF($A$1="English",G18,(IF($A$1="Español",G19,(IF($A$1="Français",G20)))))))</f>
        <v>Nome da Empresa Expositora:</v>
      </c>
      <c r="H16" s="57"/>
      <c r="I16" s="39" t="str">
        <f>IF($A$1="Português",I17,(IF($A$1="English",I18,(IF($A$1="Español",I19,(IF($A$1="Français",I20)))))))</f>
        <v>Telefone de Mesa</v>
      </c>
      <c r="J16" s="7"/>
      <c r="K16" s="39" t="str">
        <f>IF($A$1="Português",K17,(IF($A$1="English",K18,(IF($A$1="Español",K19,(IF($A$1="Français",K20)))))))</f>
        <v>Lava-mãos com Kit de Higienização</v>
      </c>
      <c r="M16" s="39" t="str">
        <f>IF($A$1="Português",M17,(IF($A$1="English",M18,(IF($A$1="Español",M19,(IF($A$1="Français",M20)))))))</f>
        <v>(para Stand próprio  -  Fornecimento e Colocação)</v>
      </c>
      <c r="O16" s="302" t="s">
        <v>431</v>
      </c>
    </row>
    <row r="17" spans="1:15" x14ac:dyDescent="0.2">
      <c r="A17" s="134" t="s">
        <v>39</v>
      </c>
      <c r="C17" s="385" t="s">
        <v>297</v>
      </c>
      <c r="E17" s="385" t="s">
        <v>302</v>
      </c>
      <c r="G17" s="152" t="s">
        <v>233</v>
      </c>
      <c r="H17" s="57"/>
      <c r="I17" s="385" t="s">
        <v>399</v>
      </c>
      <c r="J17" s="7"/>
      <c r="K17" s="58" t="s">
        <v>321</v>
      </c>
      <c r="M17" s="142" t="s">
        <v>491</v>
      </c>
      <c r="O17" s="302" t="s">
        <v>432</v>
      </c>
    </row>
    <row r="18" spans="1:15" ht="11.25" customHeight="1" x14ac:dyDescent="0.2">
      <c r="A18" s="39" t="str">
        <f>IF($A$1="Português",A19,(IF($A$1="English",A20,(IF($A$1="Español",A21,(IF($A$1="Français",A22)))))))</f>
        <v>Data:</v>
      </c>
      <c r="C18" s="385" t="s">
        <v>298</v>
      </c>
      <c r="E18" s="385" t="s">
        <v>303</v>
      </c>
      <c r="G18" s="2" t="s">
        <v>234</v>
      </c>
      <c r="H18" s="57"/>
      <c r="I18" s="385" t="s">
        <v>402</v>
      </c>
      <c r="J18" s="7"/>
      <c r="K18" s="58" t="s">
        <v>322</v>
      </c>
      <c r="M18" s="350" t="s">
        <v>496</v>
      </c>
      <c r="O18" s="302" t="s">
        <v>433</v>
      </c>
    </row>
    <row r="19" spans="1:15" ht="11.25" customHeight="1" x14ac:dyDescent="0.2">
      <c r="A19" s="4" t="s">
        <v>7</v>
      </c>
      <c r="C19" s="385" t="s">
        <v>299</v>
      </c>
      <c r="E19" s="385" t="s">
        <v>304</v>
      </c>
      <c r="G19" s="152" t="s">
        <v>242</v>
      </c>
      <c r="H19" s="57"/>
      <c r="I19" s="385" t="s">
        <v>400</v>
      </c>
      <c r="J19" s="7"/>
      <c r="K19" s="58" t="s">
        <v>323</v>
      </c>
      <c r="M19" s="351" t="s">
        <v>497</v>
      </c>
      <c r="O19" s="302" t="s">
        <v>434</v>
      </c>
    </row>
    <row r="20" spans="1:15" ht="11.25" customHeight="1" x14ac:dyDescent="0.2">
      <c r="A20" s="4" t="s">
        <v>13</v>
      </c>
      <c r="C20" s="385" t="s">
        <v>300</v>
      </c>
      <c r="E20" s="39" t="str">
        <f>IF($A$1="Português",E21,(IF($A$1="English",E22,(IF($A$1="Español",E23,(IF($A$1="Français",E24)))))))</f>
        <v>Português + 2 Idiomas</v>
      </c>
      <c r="G20" s="8" t="s">
        <v>235</v>
      </c>
      <c r="H20" s="57"/>
      <c r="I20" s="385" t="s">
        <v>401</v>
      </c>
      <c r="J20" s="7"/>
      <c r="K20" s="8" t="s">
        <v>324</v>
      </c>
      <c r="M20" s="351" t="s">
        <v>498</v>
      </c>
      <c r="O20" s="302" t="s">
        <v>441</v>
      </c>
    </row>
    <row r="21" spans="1:15" ht="11.25" customHeight="1" x14ac:dyDescent="0.2">
      <c r="A21" s="4" t="s">
        <v>14</v>
      </c>
      <c r="C21" s="39" t="str">
        <f>IF($A$1="Português",C22,(IF($A$1="English",C23,(IF($A$1="Español",C24,(IF($A$1="Français",C25)))))))</f>
        <v xml:space="preserve"> Horas</v>
      </c>
      <c r="E21" s="385" t="s">
        <v>305</v>
      </c>
      <c r="G21" s="39" t="str">
        <f>IF($A$1="Português",G22,(IF($A$1="English",G23,(IF($A$1="Español",G24,(IF($A$1="Français",G25)))))))</f>
        <v>ATENÇÃO!</v>
      </c>
      <c r="H21" s="57"/>
      <c r="I21" s="39" t="str">
        <f>IF($A$1="Português",I22,(IF($A$1="English",I23,(IF($A$1="Español",I24,(IF($A$1="Français",I25)))))))</f>
        <v>IVA a taxa de:   (Ler NORMAS DE PARTICIPAÇÃO)</v>
      </c>
      <c r="K21" s="39" t="str">
        <f>IF($A$1="Português",K22,(IF($A$1="English",K23,(IF($A$1="Español",K24,(IF($A$1="Français",K25)))))))</f>
        <v>Lava-loiça com bancada</v>
      </c>
      <c r="M21" s="39" t="str">
        <f>IF($A$1="Português",M22,(IF($A$1="English",M23,(IF($A$1="Español",M24,(IF($A$1="Français",M25)))))))</f>
        <v>CONTENTOR PARA LIXO DESMONTAGEM</v>
      </c>
      <c r="O21" s="303" t="s">
        <v>442</v>
      </c>
    </row>
    <row r="22" spans="1:15" ht="11.25" customHeight="1" x14ac:dyDescent="0.2">
      <c r="A22" s="4" t="s">
        <v>13</v>
      </c>
      <c r="C22" s="8" t="s">
        <v>129</v>
      </c>
      <c r="E22" s="385" t="s">
        <v>306</v>
      </c>
      <c r="G22" s="104" t="s">
        <v>360</v>
      </c>
      <c r="H22" s="57"/>
      <c r="I22" s="3" t="s">
        <v>238</v>
      </c>
      <c r="K22" s="385" t="s">
        <v>325</v>
      </c>
      <c r="M22" s="8" t="s">
        <v>478</v>
      </c>
      <c r="O22" s="303" t="s">
        <v>443</v>
      </c>
    </row>
    <row r="23" spans="1:15" ht="11.25" customHeight="1" x14ac:dyDescent="0.2">
      <c r="A23" s="39" t="str">
        <f>IF($A$1="Português",A24,(IF($A$1="English",A25,(IF($A$1="Español",A26,(IF($A$1="Français",A27)))))))</f>
        <v>Quant.</v>
      </c>
      <c r="C23" s="9" t="s">
        <v>130</v>
      </c>
      <c r="E23" s="385" t="s">
        <v>307</v>
      </c>
      <c r="G23" s="104" t="s">
        <v>361</v>
      </c>
      <c r="H23" s="57"/>
      <c r="I23" s="3" t="s">
        <v>239</v>
      </c>
      <c r="K23" s="385" t="s">
        <v>326</v>
      </c>
      <c r="M23" s="8" t="s">
        <v>428</v>
      </c>
      <c r="O23" s="303" t="s">
        <v>444</v>
      </c>
    </row>
    <row r="24" spans="1:15" x14ac:dyDescent="0.2">
      <c r="A24" s="4" t="s">
        <v>9</v>
      </c>
      <c r="C24" s="8" t="s">
        <v>129</v>
      </c>
      <c r="E24" s="385" t="s">
        <v>308</v>
      </c>
      <c r="G24" s="104" t="s">
        <v>362</v>
      </c>
      <c r="H24" s="57"/>
      <c r="I24" s="3" t="s">
        <v>240</v>
      </c>
      <c r="K24" s="385" t="s">
        <v>327</v>
      </c>
      <c r="M24" s="8" t="s">
        <v>429</v>
      </c>
      <c r="O24" s="303" t="s">
        <v>445</v>
      </c>
    </row>
    <row r="25" spans="1:15" x14ac:dyDescent="0.2">
      <c r="A25" s="4" t="s">
        <v>23</v>
      </c>
      <c r="C25" s="9" t="s">
        <v>131</v>
      </c>
      <c r="E25" s="39" t="str">
        <f>IF($A$1="Português",E26,(IF($A$1="English",E27,(IF($A$1="Español",E28,(IF($A$1="Français",E29)))))))</f>
        <v>TELECOMUNICAÇÕES</v>
      </c>
      <c r="G25" s="104" t="s">
        <v>361</v>
      </c>
      <c r="H25" s="57"/>
      <c r="I25" s="108" t="s">
        <v>241</v>
      </c>
      <c r="K25" s="385" t="s">
        <v>328</v>
      </c>
      <c r="M25" s="8" t="s">
        <v>430</v>
      </c>
      <c r="O25" s="304" t="s">
        <v>446</v>
      </c>
    </row>
    <row r="26" spans="1:15" x14ac:dyDescent="0.2">
      <c r="A26" s="4" t="s">
        <v>24</v>
      </c>
      <c r="C26" s="39" t="str">
        <f>IF($A$1="Português",C27,(IF($A$1="English",C28,(IF($A$1="Español",C29,(IF($A$1="Français",C30)))))))</f>
        <v>HOSPEDEIRAS</v>
      </c>
      <c r="E26" s="8" t="s">
        <v>148</v>
      </c>
      <c r="G26" s="39" t="str">
        <f>IF($A$1="Português",G27,(IF($A$1="English",G28,(IF($A$1="Español",G29,(IF($A$1="Français",G30)))))))</f>
        <v>(3) SERVIÇOS FIL</v>
      </c>
      <c r="H26" s="57"/>
      <c r="I26" s="39" t="str">
        <f>IF($A$1="Português",I27,(IF($A$1="English",I28,(IF($A$1="Español",I29,(IF($A$1="Français",I30)))))))</f>
        <v>Pagamento inicial com a entrega da Requisição:</v>
      </c>
      <c r="K26" s="39" t="str">
        <f>IF($A$1="Português",K27,(IF($A$1="English",K28,(IF($A$1="Español",K29,(IF($A$1="Français",K30)))))))</f>
        <v>Ligação de Lava-loiça do Expositor</v>
      </c>
      <c r="M26" s="39" t="str">
        <f>IF($A$1="Português",M27,(IF($A$1="English",M28,(IF($A$1="Español",M29,(IF($A$1="Français",M30)))))))</f>
        <v>IVA de Parque:  (Ler NORMAS DE PARTICIPAÇÃO)</v>
      </c>
    </row>
    <row r="27" spans="1:15" x14ac:dyDescent="0.2">
      <c r="A27" s="134" t="s">
        <v>40</v>
      </c>
      <c r="C27" s="8" t="s">
        <v>92</v>
      </c>
      <c r="E27" s="8" t="s">
        <v>149</v>
      </c>
      <c r="G27" s="8" t="s">
        <v>525</v>
      </c>
      <c r="H27" s="57"/>
      <c r="I27" s="104" t="s">
        <v>486</v>
      </c>
      <c r="K27" s="54" t="s">
        <v>329</v>
      </c>
      <c r="M27" s="8" t="s">
        <v>505</v>
      </c>
    </row>
    <row r="28" spans="1:15" x14ac:dyDescent="0.2">
      <c r="A28" s="39" t="str">
        <f>IF($A$1="Português",A29,(IF($A$1="English",A30,(IF($A$1="Español",A31,(IF($A$1="Français",A32)))))))</f>
        <v>Outro</v>
      </c>
      <c r="C28" s="8" t="s">
        <v>93</v>
      </c>
      <c r="E28" s="8" t="s">
        <v>150</v>
      </c>
      <c r="G28" s="8" t="s">
        <v>526</v>
      </c>
      <c r="H28" s="57"/>
      <c r="I28" s="104" t="s">
        <v>487</v>
      </c>
      <c r="K28" s="54" t="s">
        <v>330</v>
      </c>
      <c r="M28" s="8" t="s">
        <v>506</v>
      </c>
    </row>
    <row r="29" spans="1:15" x14ac:dyDescent="0.2">
      <c r="A29" s="385" t="s">
        <v>348</v>
      </c>
      <c r="C29" s="8" t="s">
        <v>94</v>
      </c>
      <c r="E29" s="8" t="s">
        <v>151</v>
      </c>
      <c r="G29" s="8" t="s">
        <v>527</v>
      </c>
      <c r="H29" s="57"/>
      <c r="I29" s="104" t="s">
        <v>488</v>
      </c>
      <c r="K29" s="54" t="s">
        <v>331</v>
      </c>
      <c r="M29" s="8" t="s">
        <v>507</v>
      </c>
    </row>
    <row r="30" spans="1:15" x14ac:dyDescent="0.2">
      <c r="A30" s="385" t="s">
        <v>349</v>
      </c>
      <c r="C30" s="65" t="s">
        <v>95</v>
      </c>
      <c r="E30" s="39" t="str">
        <f>IF($A$1="Português",E31,(IF($A$1="English",E32,(IF($A$1="Español",E33,(IF($A$1="Français",E34)))))))</f>
        <v>COMPUTADORES</v>
      </c>
      <c r="G30" s="8" t="s">
        <v>528</v>
      </c>
      <c r="H30" s="57"/>
      <c r="I30" s="104" t="s">
        <v>489</v>
      </c>
      <c r="K30" s="8" t="s">
        <v>332</v>
      </c>
      <c r="M30" s="8" t="s">
        <v>508</v>
      </c>
    </row>
    <row r="31" spans="1:15" x14ac:dyDescent="0.2">
      <c r="A31" s="385" t="s">
        <v>350</v>
      </c>
      <c r="E31" s="8" t="s">
        <v>138</v>
      </c>
      <c r="G31" s="39" t="str">
        <f>IF($A$1="Português",G32,(IF($A$1="English",G33,(IF($A$1="Español",G34,(IF($A$1="Français",G35)))))))</f>
        <v>3,2 cm alt. COM Alcatifa</v>
      </c>
      <c r="H31" s="57"/>
      <c r="I31" s="39" t="str">
        <f>IF($A$1="Português",I32,(IF($A$1="English",I33,(IF($A$1="Español",I34,(IF($A$1="Français",I35)))))))</f>
        <v>Restante pagamento até:</v>
      </c>
      <c r="K31" s="39" t="str">
        <f>IF($A$1="Português",K32,(IF($A$1="English",K33,(IF($A$1="Español",K34,(IF($A$1="Français",K35)))))))</f>
        <v>Ponto de Rede com acesso à Internet para 1 PC</v>
      </c>
      <c r="L31" s="58"/>
      <c r="M31" s="39" t="str">
        <f>IF($A$1="Português",M32,(IF($A$1="English",M33,(IF($A$1="Español",M34,(IF($A$1="Français",M35)))))))</f>
        <v>Estacionamento para todos os dias do Evento</v>
      </c>
    </row>
    <row r="32" spans="1:15" ht="11.25" customHeight="1" x14ac:dyDescent="0.2">
      <c r="A32" s="385" t="s">
        <v>351</v>
      </c>
      <c r="C32" s="39" t="str">
        <f>IF($A$1="Português",C36,(IF($A$1="English",C40,(IF($A$1="Español",C44,(IF($A$1="Français",C48)))))))</f>
        <v>no Solo</v>
      </c>
      <c r="E32" s="8" t="s">
        <v>139</v>
      </c>
      <c r="G32" s="16" t="s">
        <v>456</v>
      </c>
      <c r="H32" s="57"/>
      <c r="I32" s="254" t="s">
        <v>364</v>
      </c>
      <c r="K32" s="68" t="s">
        <v>333</v>
      </c>
      <c r="L32" s="61"/>
      <c r="M32" s="8" t="s">
        <v>517</v>
      </c>
    </row>
    <row r="33" spans="1:13" ht="11.25" customHeight="1" x14ac:dyDescent="0.2">
      <c r="A33" s="39" t="str">
        <f>IF($A$1="Português",A34,(IF($A$1="English",A35,(IF($A$1="Español",A36,(IF($A$1="Français",A37)))))))</f>
        <v>Ler+</v>
      </c>
      <c r="C33" s="39" t="str">
        <f t="shared" ref="C33:C35" si="1">IF($A$1="Português",C37,(IF($A$1="English",C41,(IF($A$1="Español",C45,(IF($A$1="Français",C49)))))))</f>
        <v>no Estrado do Expositor</v>
      </c>
      <c r="E33" s="8" t="s">
        <v>140</v>
      </c>
      <c r="G33" s="106" t="s">
        <v>457</v>
      </c>
      <c r="H33" s="57"/>
      <c r="I33" s="254" t="s">
        <v>365</v>
      </c>
      <c r="K33" s="68" t="s">
        <v>334</v>
      </c>
      <c r="L33" s="54"/>
      <c r="M33" s="8" t="s">
        <v>521</v>
      </c>
    </row>
    <row r="34" spans="1:13" ht="11.25" customHeight="1" x14ac:dyDescent="0.2">
      <c r="A34" s="9" t="s">
        <v>356</v>
      </c>
      <c r="C34" s="39" t="str">
        <f t="shared" si="1"/>
        <v>com Recortes de Côr</v>
      </c>
      <c r="E34" s="8" t="s">
        <v>141</v>
      </c>
      <c r="G34" s="106" t="s">
        <v>458</v>
      </c>
      <c r="H34" s="57"/>
      <c r="I34" s="254" t="s">
        <v>366</v>
      </c>
      <c r="K34" s="68" t="s">
        <v>335</v>
      </c>
      <c r="L34" s="62"/>
      <c r="M34" s="8" t="s">
        <v>519</v>
      </c>
    </row>
    <row r="35" spans="1:13" ht="11.25" customHeight="1" x14ac:dyDescent="0.2">
      <c r="A35" s="9" t="s">
        <v>357</v>
      </c>
      <c r="C35" s="39" t="str">
        <f t="shared" si="1"/>
        <v>com Impressão de Logotipo</v>
      </c>
      <c r="E35" s="39" t="str">
        <f>IF($A$1="Português",E36,(IF($A$1="English",E37,(IF($A$1="Español",E38,(IF($A$1="Français",E39)))))))</f>
        <v>Monitores</v>
      </c>
      <c r="G35" s="106" t="s">
        <v>459</v>
      </c>
      <c r="H35" s="57"/>
      <c r="I35" s="255" t="s">
        <v>367</v>
      </c>
      <c r="K35" s="68" t="s">
        <v>336</v>
      </c>
      <c r="L35" s="58"/>
      <c r="M35" s="8" t="s">
        <v>520</v>
      </c>
    </row>
    <row r="36" spans="1:13" ht="11.25" customHeight="1" x14ac:dyDescent="0.2">
      <c r="A36" s="9" t="s">
        <v>358</v>
      </c>
      <c r="C36" s="329" t="s">
        <v>218</v>
      </c>
      <c r="E36" s="385" t="s">
        <v>345</v>
      </c>
      <c r="G36" s="39" t="str">
        <f>IF($A$1="Português",G37,(IF($A$1="English",G38,(IF($A$1="Español",G39,(IF($A$1="Français",G40)))))))</f>
        <v>10 cm alt. COM Alcatifa</v>
      </c>
      <c r="H36" s="57"/>
      <c r="I36" s="39" t="str">
        <f>IF($A$1="Português",I37,(IF($A$1="English",I38,(IF($A$1="Español",I39,(IF($A$1="Français",I40)))))))</f>
        <v>PARQUE SUBTERRÂNEO</v>
      </c>
      <c r="K36" s="39" t="str">
        <f>IF($A$1="Português",K37,(IF($A$1="English",K38,(IF($A$1="Español",K39,(IF($A$1="Français",K40)))))))</f>
        <v>Largura de Banda adicional</v>
      </c>
      <c r="L36" s="61"/>
      <c r="M36" s="39" t="str">
        <f>IF($A$1="Português",M37,(IF($A$1="English",M38,(IF($A$1="Español",M39,(IF($A$1="Français",M40)))))))</f>
        <v>Estacionamento Diário</v>
      </c>
    </row>
    <row r="37" spans="1:13" ht="11.25" customHeight="1" x14ac:dyDescent="0.2">
      <c r="A37" s="9" t="s">
        <v>359</v>
      </c>
      <c r="C37" s="330" t="s">
        <v>219</v>
      </c>
      <c r="E37" s="385" t="s">
        <v>346</v>
      </c>
      <c r="G37" s="16" t="s">
        <v>460</v>
      </c>
      <c r="H37" s="57"/>
      <c r="I37" s="9" t="s">
        <v>388</v>
      </c>
      <c r="K37" s="256" t="s">
        <v>337</v>
      </c>
      <c r="L37" s="59"/>
      <c r="M37" s="8" t="s">
        <v>518</v>
      </c>
    </row>
    <row r="38" spans="1:13" ht="11.25" customHeight="1" x14ac:dyDescent="0.2">
      <c r="C38" s="330" t="s">
        <v>220</v>
      </c>
      <c r="E38" s="385" t="s">
        <v>345</v>
      </c>
      <c r="G38" s="106" t="s">
        <v>461</v>
      </c>
      <c r="H38" s="57"/>
      <c r="I38" s="8" t="s">
        <v>389</v>
      </c>
      <c r="K38" s="256" t="s">
        <v>338</v>
      </c>
      <c r="L38" s="63"/>
      <c r="M38" s="8" t="s">
        <v>522</v>
      </c>
    </row>
    <row r="39" spans="1:13" ht="11.25" customHeight="1" x14ac:dyDescent="0.2">
      <c r="C39" s="331" t="s">
        <v>255</v>
      </c>
      <c r="E39" s="385" t="s">
        <v>347</v>
      </c>
      <c r="G39" s="106" t="s">
        <v>462</v>
      </c>
      <c r="H39" s="57"/>
      <c r="I39" s="8" t="s">
        <v>390</v>
      </c>
      <c r="K39" s="256" t="s">
        <v>339</v>
      </c>
      <c r="L39" s="54"/>
      <c r="M39" s="8" t="s">
        <v>523</v>
      </c>
    </row>
    <row r="40" spans="1:13" ht="11.25" customHeight="1" x14ac:dyDescent="0.2">
      <c r="C40" s="332" t="s">
        <v>221</v>
      </c>
      <c r="G40" s="106" t="s">
        <v>463</v>
      </c>
      <c r="H40" s="57"/>
      <c r="I40" s="8" t="s">
        <v>391</v>
      </c>
      <c r="K40" s="256" t="s">
        <v>340</v>
      </c>
      <c r="L40" s="62"/>
      <c r="M40" s="8" t="s">
        <v>524</v>
      </c>
    </row>
    <row r="41" spans="1:13" ht="11.25" customHeight="1" x14ac:dyDescent="0.2">
      <c r="C41" s="332" t="s">
        <v>222</v>
      </c>
      <c r="G41" s="39" t="str">
        <f>IF($A$1="Português",G42,(IF($A$1="English",G43,(IF($A$1="Español",G44,(IF($A$1="Français",G45)))))))</f>
        <v>3,2 cm alt. SEM Alcatifa</v>
      </c>
      <c r="H41" s="57"/>
      <c r="J41" s="64"/>
      <c r="L41" s="54"/>
    </row>
    <row r="42" spans="1:13" ht="11.25" customHeight="1" x14ac:dyDescent="0.2">
      <c r="C42" s="332" t="s">
        <v>223</v>
      </c>
      <c r="G42" s="16" t="s">
        <v>464</v>
      </c>
      <c r="H42" s="57"/>
      <c r="L42" s="62"/>
    </row>
    <row r="43" spans="1:13" ht="11.25" customHeight="1" x14ac:dyDescent="0.2">
      <c r="C43" s="333" t="s">
        <v>256</v>
      </c>
      <c r="G43" s="106" t="s">
        <v>465</v>
      </c>
      <c r="H43" s="57"/>
      <c r="J43" s="58"/>
      <c r="L43" s="58"/>
    </row>
    <row r="44" spans="1:13" x14ac:dyDescent="0.2">
      <c r="C44" s="334" t="s">
        <v>224</v>
      </c>
      <c r="G44" s="106" t="s">
        <v>466</v>
      </c>
      <c r="H44" s="57"/>
      <c r="J44" s="61"/>
      <c r="L44" s="64"/>
    </row>
    <row r="45" spans="1:13" x14ac:dyDescent="0.2">
      <c r="C45" s="334" t="s">
        <v>225</v>
      </c>
      <c r="G45" s="106" t="s">
        <v>467</v>
      </c>
      <c r="H45" s="57"/>
      <c r="J45" s="59"/>
      <c r="L45" s="64"/>
    </row>
    <row r="46" spans="1:13" ht="11.25" customHeight="1" x14ac:dyDescent="0.2">
      <c r="C46" s="334" t="s">
        <v>226</v>
      </c>
      <c r="G46" s="39" t="str">
        <f>IF($A$1="Português",G47,(IF($A$1="English",G48,(IF($A$1="Español",G49,(IF($A$1="Français",G50)))))))</f>
        <v>10 cm alt. SEM Alcatifa</v>
      </c>
      <c r="J46" s="63"/>
      <c r="L46" s="63"/>
    </row>
    <row r="47" spans="1:13" x14ac:dyDescent="0.2">
      <c r="C47" s="335" t="s">
        <v>257</v>
      </c>
      <c r="G47" s="16" t="s">
        <v>468</v>
      </c>
      <c r="J47" s="54"/>
      <c r="L47" s="54"/>
    </row>
    <row r="48" spans="1:13" x14ac:dyDescent="0.2">
      <c r="C48" s="336" t="s">
        <v>227</v>
      </c>
      <c r="G48" s="106" t="s">
        <v>469</v>
      </c>
      <c r="J48" s="54"/>
      <c r="L48" s="54"/>
    </row>
    <row r="49" spans="1:12" x14ac:dyDescent="0.2">
      <c r="C49" s="336" t="s">
        <v>228</v>
      </c>
      <c r="G49" s="106" t="s">
        <v>470</v>
      </c>
      <c r="J49" s="62"/>
      <c r="L49" s="62"/>
    </row>
    <row r="50" spans="1:12" x14ac:dyDescent="0.2">
      <c r="C50" s="336" t="s">
        <v>353</v>
      </c>
      <c r="G50" s="106" t="s">
        <v>471</v>
      </c>
      <c r="J50" s="58"/>
      <c r="L50" s="58"/>
    </row>
    <row r="51" spans="1:12" x14ac:dyDescent="0.2">
      <c r="C51" s="337" t="s">
        <v>258</v>
      </c>
      <c r="J51" s="64"/>
      <c r="L51" s="64"/>
    </row>
    <row r="52" spans="1:12" x14ac:dyDescent="0.2">
      <c r="J52" s="64"/>
      <c r="L52" s="64"/>
    </row>
    <row r="55" spans="1:12" x14ac:dyDescent="0.2">
      <c r="B55" s="213"/>
      <c r="D55" s="213"/>
    </row>
    <row r="56" spans="1:12" x14ac:dyDescent="0.2">
      <c r="B56" s="213"/>
      <c r="D56" s="213"/>
    </row>
    <row r="57" spans="1:12" ht="11.25" customHeight="1" x14ac:dyDescent="0.2">
      <c r="A57" s="138"/>
    </row>
    <row r="58" spans="1:12" ht="11.25" customHeight="1" x14ac:dyDescent="0.2">
      <c r="A58" s="138"/>
    </row>
    <row r="59" spans="1:12" ht="11.25" customHeight="1" x14ac:dyDescent="0.2">
      <c r="A59" s="138"/>
    </row>
    <row r="60" spans="1:12" ht="11.25" customHeight="1" x14ac:dyDescent="0.2">
      <c r="A60" s="138"/>
    </row>
    <row r="61" spans="1:12" ht="11.25" customHeight="1" x14ac:dyDescent="0.2">
      <c r="A61" s="138"/>
    </row>
    <row r="62" spans="1:12" ht="11.25" customHeight="1" x14ac:dyDescent="0.2">
      <c r="A62" s="138"/>
    </row>
    <row r="63" spans="1:12" ht="11.25" customHeight="1" x14ac:dyDescent="0.2">
      <c r="A63" s="138"/>
    </row>
    <row r="64" spans="1:12" ht="11.25" customHeight="1" x14ac:dyDescent="0.2">
      <c r="A64" s="138"/>
    </row>
    <row r="65" spans="1:1" ht="11.25" customHeight="1" x14ac:dyDescent="0.2">
      <c r="A65" s="138"/>
    </row>
    <row r="66" spans="1:1" ht="11.25" customHeight="1" x14ac:dyDescent="0.2">
      <c r="A66" s="138"/>
    </row>
    <row r="67" spans="1:1" ht="11.25" customHeight="1" x14ac:dyDescent="0.2">
      <c r="A67" s="138"/>
    </row>
    <row r="68" spans="1:1" ht="11.25" customHeight="1" x14ac:dyDescent="0.2">
      <c r="A68" s="138"/>
    </row>
    <row r="69" spans="1:1" ht="11.25" customHeight="1" x14ac:dyDescent="0.2">
      <c r="A69" s="138"/>
    </row>
    <row r="70" spans="1:1" ht="11.25" customHeight="1" x14ac:dyDescent="0.2">
      <c r="A70" s="138"/>
    </row>
    <row r="71" spans="1:1" ht="11.25" customHeight="1" x14ac:dyDescent="0.2">
      <c r="A71" s="138"/>
    </row>
    <row r="72" spans="1:1" ht="11.25" customHeight="1" x14ac:dyDescent="0.2">
      <c r="A72" s="138"/>
    </row>
    <row r="73" spans="1:1" ht="11.25" customHeight="1" x14ac:dyDescent="0.2">
      <c r="A73" s="138"/>
    </row>
    <row r="74" spans="1:1" ht="11.25" customHeight="1" x14ac:dyDescent="0.2">
      <c r="A74" s="138"/>
    </row>
    <row r="75" spans="1:1" ht="11.25" customHeight="1" x14ac:dyDescent="0.2">
      <c r="A75" s="138"/>
    </row>
    <row r="76" spans="1:1" ht="11.25" customHeight="1" x14ac:dyDescent="0.2">
      <c r="A76" s="138"/>
    </row>
    <row r="77" spans="1:1" ht="11.25" customHeight="1" x14ac:dyDescent="0.2">
      <c r="A77" s="138"/>
    </row>
    <row r="78" spans="1:1" ht="11.25" customHeight="1" x14ac:dyDescent="0.2">
      <c r="A78" s="138"/>
    </row>
    <row r="79" spans="1:1" ht="11.25" customHeight="1" x14ac:dyDescent="0.2">
      <c r="A79" s="138"/>
    </row>
    <row r="80" spans="1:1" ht="11.25" customHeight="1" x14ac:dyDescent="0.2">
      <c r="A80" s="138"/>
    </row>
    <row r="81" spans="1:1" ht="11.25" customHeight="1" x14ac:dyDescent="0.2">
      <c r="A81" s="138"/>
    </row>
    <row r="82" spans="1:1" ht="11.25" customHeight="1" x14ac:dyDescent="0.2">
      <c r="A82" s="138"/>
    </row>
    <row r="83" spans="1:1" ht="11.25" customHeight="1" x14ac:dyDescent="0.2">
      <c r="A83" s="138"/>
    </row>
    <row r="84" spans="1:1" ht="11.25" customHeight="1" x14ac:dyDescent="0.2">
      <c r="A84" s="138"/>
    </row>
    <row r="85" spans="1:1" ht="11.25" customHeight="1" x14ac:dyDescent="0.2">
      <c r="A85" s="138"/>
    </row>
    <row r="86" spans="1:1" ht="11.25" customHeight="1" x14ac:dyDescent="0.2">
      <c r="A86" s="138"/>
    </row>
    <row r="87" spans="1:1" ht="11.25" customHeight="1" x14ac:dyDescent="0.2">
      <c r="A87" s="138"/>
    </row>
    <row r="88" spans="1:1" ht="11.25" customHeight="1" x14ac:dyDescent="0.2">
      <c r="A88" s="138"/>
    </row>
    <row r="89" spans="1:1" ht="11.25" customHeight="1" x14ac:dyDescent="0.2">
      <c r="A89" s="138"/>
    </row>
    <row r="90" spans="1:1" ht="11.25" customHeight="1" x14ac:dyDescent="0.2">
      <c r="A90" s="138"/>
    </row>
    <row r="91" spans="1:1" ht="11.25" customHeight="1" x14ac:dyDescent="0.2">
      <c r="A91" s="138"/>
    </row>
    <row r="92" spans="1:1" ht="11.25" customHeight="1" x14ac:dyDescent="0.2">
      <c r="A92" s="138"/>
    </row>
    <row r="93" spans="1:1" ht="11.25" customHeight="1" x14ac:dyDescent="0.2">
      <c r="A93" s="138"/>
    </row>
    <row r="94" spans="1:1" ht="11.25" customHeight="1" x14ac:dyDescent="0.2">
      <c r="A94" s="138"/>
    </row>
    <row r="95" spans="1:1" ht="11.25" customHeight="1" x14ac:dyDescent="0.2">
      <c r="A95" s="138"/>
    </row>
    <row r="96" spans="1:1" ht="11.25" customHeight="1" x14ac:dyDescent="0.2">
      <c r="A96" s="138"/>
    </row>
    <row r="97" spans="1:1" ht="11.25" customHeight="1" x14ac:dyDescent="0.2">
      <c r="A97" s="138"/>
    </row>
    <row r="98" spans="1:1" ht="11.25" customHeight="1" x14ac:dyDescent="0.2">
      <c r="A98" s="138"/>
    </row>
    <row r="99" spans="1:1" ht="11.25" customHeight="1" x14ac:dyDescent="0.2">
      <c r="A99" s="138"/>
    </row>
    <row r="100" spans="1:1" ht="11.25" customHeight="1" x14ac:dyDescent="0.2">
      <c r="A100" s="138"/>
    </row>
    <row r="101" spans="1:1" ht="11.25" customHeight="1" x14ac:dyDescent="0.2">
      <c r="A101" s="138"/>
    </row>
    <row r="102" spans="1:1" ht="11.25" customHeight="1" x14ac:dyDescent="0.2">
      <c r="A102" s="138"/>
    </row>
    <row r="103" spans="1:1" ht="11.25" customHeight="1" x14ac:dyDescent="0.2">
      <c r="A103" s="138"/>
    </row>
    <row r="104" spans="1:1" ht="11.25" customHeight="1" x14ac:dyDescent="0.2">
      <c r="A104" s="138"/>
    </row>
    <row r="105" spans="1:1" ht="11.25" customHeight="1" x14ac:dyDescent="0.2">
      <c r="A105" s="138"/>
    </row>
    <row r="106" spans="1:1" ht="11.25" customHeight="1" x14ac:dyDescent="0.2">
      <c r="A106" s="138"/>
    </row>
    <row r="107" spans="1:1" ht="11.25" customHeight="1" x14ac:dyDescent="0.2">
      <c r="A107" s="138"/>
    </row>
    <row r="108" spans="1:1" ht="11.25" customHeight="1" x14ac:dyDescent="0.2">
      <c r="A108" s="138"/>
    </row>
    <row r="109" spans="1:1" ht="11.25" customHeight="1" x14ac:dyDescent="0.2">
      <c r="A109" s="138"/>
    </row>
    <row r="110" spans="1:1" ht="11.25" customHeight="1" x14ac:dyDescent="0.2">
      <c r="A110" s="138"/>
    </row>
    <row r="111" spans="1:1" ht="11.25" customHeight="1" x14ac:dyDescent="0.2">
      <c r="A111" s="138"/>
    </row>
    <row r="112" spans="1:1" ht="11.25" customHeight="1" x14ac:dyDescent="0.2">
      <c r="A112" s="138"/>
    </row>
    <row r="113" spans="1:1" ht="11.25" customHeight="1" x14ac:dyDescent="0.2">
      <c r="A113" s="138"/>
    </row>
    <row r="114" spans="1:1" ht="11.25" customHeight="1" x14ac:dyDescent="0.2">
      <c r="A114" s="138"/>
    </row>
    <row r="115" spans="1:1" ht="11.25" customHeight="1" x14ac:dyDescent="0.2">
      <c r="A115" s="138"/>
    </row>
    <row r="116" spans="1:1" ht="11.25" customHeight="1" x14ac:dyDescent="0.2">
      <c r="A116" s="138"/>
    </row>
    <row r="117" spans="1:1" ht="11.25" customHeight="1" x14ac:dyDescent="0.2">
      <c r="A117" s="138"/>
    </row>
    <row r="118" spans="1:1" ht="11.25" customHeight="1" x14ac:dyDescent="0.2">
      <c r="A118" s="138"/>
    </row>
    <row r="119" spans="1:1" ht="11.25" customHeight="1" x14ac:dyDescent="0.2">
      <c r="A119" s="138"/>
    </row>
    <row r="120" spans="1:1" ht="11.25" customHeight="1" x14ac:dyDescent="0.2">
      <c r="A120" s="138"/>
    </row>
    <row r="121" spans="1:1" ht="11.25" customHeight="1" x14ac:dyDescent="0.2">
      <c r="A121" s="138"/>
    </row>
    <row r="122" spans="1:1" ht="11.25" customHeight="1" x14ac:dyDescent="0.2">
      <c r="A122" s="138"/>
    </row>
    <row r="123" spans="1:1" ht="11.25" customHeight="1" x14ac:dyDescent="0.2">
      <c r="A123" s="138"/>
    </row>
    <row r="124" spans="1:1" ht="11.25" customHeight="1" x14ac:dyDescent="0.2">
      <c r="A124" s="138"/>
    </row>
    <row r="125" spans="1:1" ht="11.25" customHeight="1" x14ac:dyDescent="0.2">
      <c r="A125" s="138"/>
    </row>
    <row r="126" spans="1:1" ht="11.25" customHeight="1" x14ac:dyDescent="0.2">
      <c r="A126" s="138"/>
    </row>
    <row r="127" spans="1:1" ht="11.25" customHeight="1" x14ac:dyDescent="0.2">
      <c r="A127" s="138"/>
    </row>
    <row r="128" spans="1:1" ht="11.25" customHeight="1" x14ac:dyDescent="0.2">
      <c r="A128" s="138"/>
    </row>
    <row r="129" spans="1:1" ht="11.25" customHeight="1" x14ac:dyDescent="0.2">
      <c r="A129" s="138"/>
    </row>
    <row r="130" spans="1:1" ht="11.25" customHeight="1" x14ac:dyDescent="0.2">
      <c r="A130" s="138"/>
    </row>
    <row r="131" spans="1:1" ht="11.25" customHeight="1" x14ac:dyDescent="0.2">
      <c r="A131" s="138"/>
    </row>
    <row r="132" spans="1:1" ht="11.25" customHeight="1" x14ac:dyDescent="0.2">
      <c r="A132" s="138"/>
    </row>
    <row r="133" spans="1:1" ht="11.25" customHeight="1" x14ac:dyDescent="0.2">
      <c r="A133" s="138"/>
    </row>
    <row r="134" spans="1:1" ht="11.25" customHeight="1" x14ac:dyDescent="0.2">
      <c r="A134" s="138"/>
    </row>
    <row r="135" spans="1:1" ht="11.25" customHeight="1" x14ac:dyDescent="0.2">
      <c r="A135" s="138"/>
    </row>
    <row r="136" spans="1:1" ht="11.25" customHeight="1" x14ac:dyDescent="0.2">
      <c r="A136" s="138"/>
    </row>
    <row r="137" spans="1:1" ht="11.25" customHeight="1" x14ac:dyDescent="0.2">
      <c r="A137" s="138"/>
    </row>
    <row r="138" spans="1:1" ht="11.25" customHeight="1" x14ac:dyDescent="0.2">
      <c r="A138" s="138"/>
    </row>
    <row r="139" spans="1:1" ht="11.25" customHeight="1" x14ac:dyDescent="0.2">
      <c r="A139" s="138"/>
    </row>
    <row r="140" spans="1:1" ht="11.25" customHeight="1" x14ac:dyDescent="0.2">
      <c r="A140" s="138"/>
    </row>
    <row r="141" spans="1:1" ht="11.25" customHeight="1" x14ac:dyDescent="0.2">
      <c r="A141" s="138"/>
    </row>
    <row r="142" spans="1:1" ht="11.25" customHeight="1" x14ac:dyDescent="0.2">
      <c r="A142" s="138"/>
    </row>
    <row r="143" spans="1:1" ht="11.25" customHeight="1" x14ac:dyDescent="0.2">
      <c r="A143" s="138"/>
    </row>
    <row r="144" spans="1:1" ht="11.25" customHeight="1" x14ac:dyDescent="0.2">
      <c r="A144" s="138"/>
    </row>
    <row r="145" spans="1:1" ht="11.25" customHeight="1" x14ac:dyDescent="0.2">
      <c r="A145" s="138"/>
    </row>
    <row r="146" spans="1:1" ht="11.25" customHeight="1" x14ac:dyDescent="0.2">
      <c r="A146" s="138"/>
    </row>
    <row r="147" spans="1:1" ht="11.25" customHeight="1" x14ac:dyDescent="0.2">
      <c r="A147" s="138"/>
    </row>
    <row r="148" spans="1:1" ht="11.25" customHeight="1" x14ac:dyDescent="0.2">
      <c r="A148" s="138"/>
    </row>
    <row r="149" spans="1:1" ht="11.25" customHeight="1" x14ac:dyDescent="0.2">
      <c r="A149" s="138"/>
    </row>
    <row r="150" spans="1:1" ht="11.25" customHeight="1" x14ac:dyDescent="0.2">
      <c r="A150" s="138"/>
    </row>
    <row r="151" spans="1:1" ht="11.25" customHeight="1" x14ac:dyDescent="0.2">
      <c r="A151" s="138"/>
    </row>
    <row r="152" spans="1:1" ht="11.25" customHeight="1" x14ac:dyDescent="0.2">
      <c r="A152" s="138"/>
    </row>
    <row r="153" spans="1:1" ht="11.25" customHeight="1" x14ac:dyDescent="0.2">
      <c r="A153" s="138"/>
    </row>
    <row r="154" spans="1:1" ht="11.25" customHeight="1" x14ac:dyDescent="0.2">
      <c r="A154" s="138"/>
    </row>
    <row r="155" spans="1:1" ht="11.25" customHeight="1" x14ac:dyDescent="0.2">
      <c r="A155" s="138"/>
    </row>
    <row r="156" spans="1:1" ht="11.25" customHeight="1" x14ac:dyDescent="0.2">
      <c r="A156" s="138"/>
    </row>
    <row r="157" spans="1:1" ht="11.25" customHeight="1" x14ac:dyDescent="0.2">
      <c r="A157" s="138"/>
    </row>
    <row r="158" spans="1:1" ht="11.25" customHeight="1" x14ac:dyDescent="0.2">
      <c r="A158" s="138"/>
    </row>
    <row r="159" spans="1:1" ht="11.25" customHeight="1" x14ac:dyDescent="0.2">
      <c r="A159" s="138"/>
    </row>
    <row r="160" spans="1:1" ht="11.25" customHeight="1" x14ac:dyDescent="0.2">
      <c r="A160" s="138"/>
    </row>
    <row r="161" spans="1:1" ht="11.25" customHeight="1" x14ac:dyDescent="0.2">
      <c r="A161" s="138"/>
    </row>
    <row r="162" spans="1:1" ht="11.25" customHeight="1" x14ac:dyDescent="0.2">
      <c r="A162" s="138"/>
    </row>
    <row r="163" spans="1:1" ht="11.25" customHeight="1" x14ac:dyDescent="0.2">
      <c r="A163" s="138"/>
    </row>
    <row r="164" spans="1:1" ht="11.25" customHeight="1" x14ac:dyDescent="0.2">
      <c r="A164" s="138"/>
    </row>
    <row r="165" spans="1:1" ht="11.25" customHeight="1" x14ac:dyDescent="0.2">
      <c r="A165" s="138"/>
    </row>
    <row r="166" spans="1:1" ht="11.25" customHeight="1" x14ac:dyDescent="0.2">
      <c r="A166" s="138"/>
    </row>
    <row r="167" spans="1:1" ht="11.25" customHeight="1" x14ac:dyDescent="0.2">
      <c r="A167" s="138"/>
    </row>
    <row r="168" spans="1:1" ht="11.25" customHeight="1" x14ac:dyDescent="0.2">
      <c r="A168" s="138"/>
    </row>
    <row r="169" spans="1:1" ht="11.25" customHeight="1" x14ac:dyDescent="0.2">
      <c r="A169" s="138"/>
    </row>
    <row r="170" spans="1:1" ht="11.25" customHeight="1" x14ac:dyDescent="0.2">
      <c r="A170" s="138"/>
    </row>
    <row r="171" spans="1:1" ht="11.25" customHeight="1" x14ac:dyDescent="0.2">
      <c r="A171" s="138"/>
    </row>
    <row r="172" spans="1:1" ht="11.25" customHeight="1" x14ac:dyDescent="0.2">
      <c r="A172" s="138"/>
    </row>
    <row r="173" spans="1:1" ht="11.25" customHeight="1" x14ac:dyDescent="0.2">
      <c r="A173" s="138"/>
    </row>
    <row r="174" spans="1:1" ht="11.25" customHeight="1" x14ac:dyDescent="0.2">
      <c r="A174" s="138"/>
    </row>
    <row r="175" spans="1:1" ht="11.25" customHeight="1" x14ac:dyDescent="0.2">
      <c r="A175" s="138"/>
    </row>
    <row r="176" spans="1:1" ht="11.25" customHeight="1" x14ac:dyDescent="0.2">
      <c r="A176" s="138"/>
    </row>
    <row r="177" spans="1:1" ht="11.25" customHeight="1" x14ac:dyDescent="0.2">
      <c r="A177" s="138"/>
    </row>
    <row r="178" spans="1:1" ht="11.25" customHeight="1" x14ac:dyDescent="0.2">
      <c r="A178" s="138"/>
    </row>
    <row r="179" spans="1:1" ht="11.25" customHeight="1" x14ac:dyDescent="0.2">
      <c r="A179" s="138"/>
    </row>
    <row r="180" spans="1:1" ht="11.25" customHeight="1" x14ac:dyDescent="0.2">
      <c r="A180" s="138"/>
    </row>
    <row r="181" spans="1:1" ht="11.25" customHeight="1" x14ac:dyDescent="0.2">
      <c r="A181" s="138"/>
    </row>
    <row r="182" spans="1:1" ht="11.25" customHeight="1" x14ac:dyDescent="0.2">
      <c r="A182" s="138"/>
    </row>
    <row r="183" spans="1:1" ht="11.25" customHeight="1" x14ac:dyDescent="0.2">
      <c r="A183" s="138"/>
    </row>
    <row r="184" spans="1:1" ht="11.25" customHeight="1" x14ac:dyDescent="0.2">
      <c r="A184" s="138"/>
    </row>
    <row r="185" spans="1:1" ht="11.25" customHeight="1" x14ac:dyDescent="0.2">
      <c r="A185" s="138"/>
    </row>
    <row r="186" spans="1:1" ht="11.25" customHeight="1" x14ac:dyDescent="0.2">
      <c r="A186" s="138"/>
    </row>
    <row r="187" spans="1:1" ht="11.25" customHeight="1" x14ac:dyDescent="0.2">
      <c r="A187" s="138"/>
    </row>
    <row r="188" spans="1:1" ht="11.25" customHeight="1" x14ac:dyDescent="0.2">
      <c r="A188" s="138"/>
    </row>
    <row r="189" spans="1:1" ht="11.25" customHeight="1" x14ac:dyDescent="0.2">
      <c r="A189" s="138"/>
    </row>
    <row r="190" spans="1:1" ht="11.25" customHeight="1" x14ac:dyDescent="0.2">
      <c r="A190" s="138"/>
    </row>
    <row r="191" spans="1:1" ht="11.25" customHeight="1" x14ac:dyDescent="0.2">
      <c r="A191" s="138"/>
    </row>
    <row r="192" spans="1:1" ht="11.25" customHeight="1" x14ac:dyDescent="0.2">
      <c r="A192" s="138"/>
    </row>
    <row r="193" spans="1:1" ht="11.25" customHeight="1" x14ac:dyDescent="0.2">
      <c r="A193" s="138"/>
    </row>
    <row r="194" spans="1:1" ht="11.25" customHeight="1" x14ac:dyDescent="0.2">
      <c r="A194" s="138"/>
    </row>
    <row r="195" spans="1:1" ht="11.25" customHeight="1" x14ac:dyDescent="0.2">
      <c r="A195" s="138"/>
    </row>
    <row r="196" spans="1:1" ht="11.25" customHeight="1" x14ac:dyDescent="0.2">
      <c r="A196" s="138"/>
    </row>
    <row r="197" spans="1:1" ht="11.25" customHeight="1" x14ac:dyDescent="0.2">
      <c r="A197" s="138"/>
    </row>
    <row r="198" spans="1:1" ht="11.25" customHeight="1" x14ac:dyDescent="0.2">
      <c r="A198" s="138"/>
    </row>
    <row r="199" spans="1:1" ht="11.25" customHeight="1" x14ac:dyDescent="0.2">
      <c r="A199" s="138"/>
    </row>
    <row r="200" spans="1:1" ht="11.25" customHeight="1" x14ac:dyDescent="0.2">
      <c r="A200" s="138"/>
    </row>
    <row r="201" spans="1:1" ht="11.25" customHeight="1" x14ac:dyDescent="0.2">
      <c r="A201" s="138"/>
    </row>
    <row r="202" spans="1:1" ht="11.25" customHeight="1" x14ac:dyDescent="0.2">
      <c r="A202" s="138"/>
    </row>
    <row r="203" spans="1:1" ht="11.25" customHeight="1" x14ac:dyDescent="0.2">
      <c r="A203" s="138"/>
    </row>
    <row r="204" spans="1:1" ht="11.25" customHeight="1" x14ac:dyDescent="0.2">
      <c r="A204" s="138"/>
    </row>
    <row r="205" spans="1:1" ht="11.25" customHeight="1" x14ac:dyDescent="0.2">
      <c r="A205" s="138"/>
    </row>
    <row r="206" spans="1:1" ht="11.25" customHeight="1" x14ac:dyDescent="0.2">
      <c r="A206" s="138"/>
    </row>
    <row r="207" spans="1:1" ht="11.25" customHeight="1" x14ac:dyDescent="0.2">
      <c r="A207" s="138"/>
    </row>
    <row r="208" spans="1:1" ht="11.25" customHeight="1" x14ac:dyDescent="0.2">
      <c r="A208" s="138"/>
    </row>
    <row r="209" spans="1:1" ht="11.25" customHeight="1" x14ac:dyDescent="0.2">
      <c r="A209" s="138"/>
    </row>
    <row r="210" spans="1:1" ht="11.25" customHeight="1" x14ac:dyDescent="0.2">
      <c r="A210" s="138"/>
    </row>
    <row r="211" spans="1:1" ht="11.25" customHeight="1" x14ac:dyDescent="0.2">
      <c r="A211" s="138"/>
    </row>
    <row r="212" spans="1:1" ht="11.25" customHeight="1" x14ac:dyDescent="0.2">
      <c r="A212" s="138"/>
    </row>
    <row r="213" spans="1:1" ht="11.25" customHeight="1" x14ac:dyDescent="0.2">
      <c r="A213" s="138"/>
    </row>
    <row r="214" spans="1:1" ht="11.25" customHeight="1" x14ac:dyDescent="0.2">
      <c r="A214" s="138"/>
    </row>
    <row r="215" spans="1:1" ht="11.25" customHeight="1" x14ac:dyDescent="0.2">
      <c r="A215" s="138"/>
    </row>
    <row r="216" spans="1:1" ht="11.25" customHeight="1" x14ac:dyDescent="0.2">
      <c r="A216" s="138"/>
    </row>
    <row r="217" spans="1:1" ht="11.25" customHeight="1" x14ac:dyDescent="0.2">
      <c r="A217" s="138"/>
    </row>
    <row r="218" spans="1:1" ht="11.25" customHeight="1" x14ac:dyDescent="0.2">
      <c r="A218" s="138"/>
    </row>
    <row r="219" spans="1:1" ht="11.25" customHeight="1" x14ac:dyDescent="0.2">
      <c r="A219" s="138"/>
    </row>
    <row r="220" spans="1:1" ht="11.25" customHeight="1" x14ac:dyDescent="0.2">
      <c r="A220" s="138"/>
    </row>
    <row r="221" spans="1:1" ht="11.25" customHeight="1" x14ac:dyDescent="0.2">
      <c r="A221" s="138"/>
    </row>
    <row r="222" spans="1:1" ht="11.25" customHeight="1" x14ac:dyDescent="0.2">
      <c r="A222" s="138"/>
    </row>
    <row r="223" spans="1:1" ht="11.25" customHeight="1" x14ac:dyDescent="0.2">
      <c r="A223" s="138"/>
    </row>
    <row r="224" spans="1:1" ht="11.25" customHeight="1" x14ac:dyDescent="0.2">
      <c r="A224" s="138"/>
    </row>
    <row r="225" spans="1:1" ht="11.25" customHeight="1" x14ac:dyDescent="0.2">
      <c r="A225" s="138"/>
    </row>
    <row r="226" spans="1:1" ht="11.25" customHeight="1" x14ac:dyDescent="0.2">
      <c r="A226" s="138"/>
    </row>
    <row r="227" spans="1:1" ht="11.25" customHeight="1" x14ac:dyDescent="0.2">
      <c r="A227" s="138"/>
    </row>
    <row r="228" spans="1:1" ht="11.25" customHeight="1" x14ac:dyDescent="0.2">
      <c r="A228" s="138"/>
    </row>
    <row r="229" spans="1:1" ht="11.25" customHeight="1" x14ac:dyDescent="0.2">
      <c r="A229" s="138"/>
    </row>
    <row r="230" spans="1:1" ht="11.25" customHeight="1" x14ac:dyDescent="0.2">
      <c r="A230" s="138"/>
    </row>
    <row r="231" spans="1:1" ht="11.25" customHeight="1" x14ac:dyDescent="0.2">
      <c r="A231" s="138"/>
    </row>
    <row r="232" spans="1:1" ht="11.25" customHeight="1" x14ac:dyDescent="0.2">
      <c r="A232" s="138"/>
    </row>
    <row r="233" spans="1:1" ht="11.25" customHeight="1" x14ac:dyDescent="0.2">
      <c r="A233" s="138"/>
    </row>
    <row r="234" spans="1:1" ht="11.25" customHeight="1" x14ac:dyDescent="0.2">
      <c r="A234" s="138"/>
    </row>
    <row r="235" spans="1:1" ht="11.25" customHeight="1" x14ac:dyDescent="0.2">
      <c r="A235" s="138"/>
    </row>
    <row r="236" spans="1:1" ht="11.25" customHeight="1" x14ac:dyDescent="0.2">
      <c r="A236" s="138"/>
    </row>
    <row r="237" spans="1:1" ht="11.25" customHeight="1" x14ac:dyDescent="0.2">
      <c r="A237" s="138"/>
    </row>
    <row r="238" spans="1:1" ht="11.25" customHeight="1" x14ac:dyDescent="0.2">
      <c r="A238" s="138"/>
    </row>
    <row r="239" spans="1:1" ht="11.25" customHeight="1" x14ac:dyDescent="0.2">
      <c r="A239" s="138"/>
    </row>
    <row r="240" spans="1:1" ht="11.25" customHeight="1" x14ac:dyDescent="0.2">
      <c r="A240" s="138"/>
    </row>
    <row r="241" spans="1:1" ht="11.25" customHeight="1" x14ac:dyDescent="0.2">
      <c r="A241" s="138"/>
    </row>
  </sheetData>
  <sheetProtection algorithmName="SHA-512" hashValue="M/2Y846Fniew6FClxubjDKWvJ7MlKbsrj2aGDu7xx8JFkdFbZGxWH0KvIWYCby8cY3pl13PHF54U4YbN4qPuwg==" saltValue="TTbB69OuMJD/d1ijsCcvIQ==" spinCount="100000" sheet="1" objects="1" scenarios="1" selectLockedCells="1"/>
  <printOptions horizontalCentered="1" gridLines="1"/>
  <pageMargins left="0" right="0" top="0.43" bottom="0" header="0.19" footer="0"/>
  <pageSetup paperSize="9" orientation="landscape" r:id="rId1"/>
  <headerFooter alignWithMargins="0">
    <oddHeader xml:space="preserve">&amp;CPAPER 2012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zoomScaleNormal="100" workbookViewId="0">
      <selection activeCell="A27" sqref="A27"/>
    </sheetView>
  </sheetViews>
  <sheetFormatPr defaultRowHeight="12" customHeight="1" x14ac:dyDescent="0.2"/>
  <cols>
    <col min="1" max="1" width="144.5703125" style="234" customWidth="1"/>
    <col min="2" max="2" width="8.85546875" style="234" customWidth="1"/>
    <col min="3" max="16384" width="9.140625" style="234"/>
  </cols>
  <sheetData>
    <row r="1" spans="1:1" ht="12" customHeight="1" x14ac:dyDescent="0.2">
      <c r="A1" s="233" t="str">
        <f>Serviços!$L$1</f>
        <v>Português</v>
      </c>
    </row>
    <row r="3" spans="1:1" ht="12" customHeight="1" x14ac:dyDescent="0.2">
      <c r="A3" s="235" t="str">
        <f>IF($A$1="Português",A4,(IF($A$1="English",A5,(IF($A$1="Español",A6,(IF($A$1="Français",A7)))))))</f>
        <v>Requisições durante a montagem e realização tem um agravamento de 30% e está sujeita à disponibilidade do produto. A desistência de serviços solicitados só poderá ser feita até ao 4º dia antes do período de montagem, a partir desta data não haverá lugar à devolução do valor pago.</v>
      </c>
    </row>
    <row r="4" spans="1:1" ht="22.5" x14ac:dyDescent="0.2">
      <c r="A4" s="383" t="s">
        <v>178</v>
      </c>
    </row>
    <row r="5" spans="1:1" ht="22.5" x14ac:dyDescent="0.2">
      <c r="A5" s="265" t="s">
        <v>176</v>
      </c>
    </row>
    <row r="6" spans="1:1" ht="22.5" x14ac:dyDescent="0.2">
      <c r="A6" s="266" t="s">
        <v>172</v>
      </c>
    </row>
    <row r="7" spans="1:1" ht="22.5" x14ac:dyDescent="0.2">
      <c r="A7" s="267" t="s">
        <v>177</v>
      </c>
    </row>
    <row r="8" spans="1:1" ht="12" customHeight="1" x14ac:dyDescent="0.2">
      <c r="A8" s="141" t="str">
        <f>IF($A$1="Português",A9,(IF($A$1="English",A10,(IF($A$1="Español",A11,(IF($A$1="Français",A12)))))))</f>
        <v>Água Quente  (serviço adicional ao ponto de água fria)</v>
      </c>
    </row>
    <row r="9" spans="1:1" ht="12" customHeight="1" x14ac:dyDescent="0.2">
      <c r="A9" s="58" t="s">
        <v>341</v>
      </c>
    </row>
    <row r="10" spans="1:1" ht="12" customHeight="1" x14ac:dyDescent="0.2">
      <c r="A10" s="257" t="s">
        <v>342</v>
      </c>
    </row>
    <row r="11" spans="1:1" ht="12" customHeight="1" x14ac:dyDescent="0.2">
      <c r="A11" s="58" t="s">
        <v>343</v>
      </c>
    </row>
    <row r="12" spans="1:1" ht="12" customHeight="1" x14ac:dyDescent="0.2">
      <c r="A12" s="258" t="s">
        <v>344</v>
      </c>
    </row>
    <row r="13" spans="1:1" ht="12" customHeight="1" x14ac:dyDescent="0.2">
      <c r="A13" s="141" t="str">
        <f>IF($A$1="Português",A14,(IF($A$1="English",A15,(IF($A$1="Español",A16,(IF($A$1="Français",A17)))))))</f>
        <v>Pagamento a favor de:    LISBOA-FEIRAS CONGRESSOS E EVENTOS   (referência)</v>
      </c>
    </row>
    <row r="14" spans="1:1" ht="12" customHeight="1" x14ac:dyDescent="0.2">
      <c r="A14" s="112" t="s">
        <v>368</v>
      </c>
    </row>
    <row r="15" spans="1:1" ht="12" customHeight="1" x14ac:dyDescent="0.2">
      <c r="A15" s="113" t="s">
        <v>369</v>
      </c>
    </row>
    <row r="16" spans="1:1" ht="12" customHeight="1" x14ac:dyDescent="0.2">
      <c r="A16" s="112" t="s">
        <v>370</v>
      </c>
    </row>
    <row r="17" spans="1:1" ht="12" customHeight="1" x14ac:dyDescent="0.2">
      <c r="A17" s="114" t="s">
        <v>371</v>
      </c>
    </row>
    <row r="18" spans="1:1" ht="22.5" x14ac:dyDescent="0.2">
      <c r="A18" s="141" t="str">
        <f>IF($A$1="Português",A19,(IF($A$1="English",A20,(IF($A$1="Español",A21,(IF($A$1="Français",A22)))))))</f>
        <v>A redução ou a eliminação de elementos que constituam a estrutura do stand, não implicam uma redução de custos.
Todo o material utilizado no stand, é alugado, pelo que qualquer dano provocado, o expositor terá que assumir os custos.</v>
      </c>
    </row>
    <row r="19" spans="1:1" ht="22.5" x14ac:dyDescent="0.2">
      <c r="A19" s="250" t="s">
        <v>396</v>
      </c>
    </row>
    <row r="20" spans="1:1" ht="22.5" x14ac:dyDescent="0.2">
      <c r="A20" s="251" t="s">
        <v>397</v>
      </c>
    </row>
    <row r="21" spans="1:1" ht="22.5" x14ac:dyDescent="0.2">
      <c r="A21" s="252" t="s">
        <v>288</v>
      </c>
    </row>
    <row r="22" spans="1:1" ht="22.5" x14ac:dyDescent="0.2">
      <c r="A22" s="253" t="s">
        <v>398</v>
      </c>
    </row>
  </sheetData>
  <sheetProtection algorithmName="SHA-512" hashValue="sxpG04fwTRp8RK4akTdUYYyZvYXPSFMTKYsTIzRfw0WM/BsAs+6gnolj0x/HxWh7k9e63WsbzLad7aiowzJ/8Q==" saltValue="Dl/j9weq7DCyYfw4jvy0Yg==" spinCount="100000" sheet="1" objects="1" scenarios="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J20" sqref="J20"/>
    </sheetView>
  </sheetViews>
  <sheetFormatPr defaultRowHeight="12.75" x14ac:dyDescent="0.2"/>
  <cols>
    <col min="1" max="1" width="7.7109375" style="386" bestFit="1" customWidth="1"/>
    <col min="2" max="2" width="2.5703125" style="386" customWidth="1"/>
    <col min="3" max="3" width="31.28515625" style="387" bestFit="1" customWidth="1"/>
    <col min="4" max="4" width="1.5703125" style="386" customWidth="1"/>
    <col min="5" max="5" width="11.28515625" style="386" bestFit="1" customWidth="1"/>
    <col min="6" max="6" width="2.7109375" style="386" customWidth="1"/>
    <col min="7" max="7" width="29.7109375" style="386" customWidth="1"/>
    <col min="8" max="8" width="3" style="386" customWidth="1"/>
    <col min="9" max="16384" width="9.140625" style="386"/>
  </cols>
  <sheetData>
    <row r="1" spans="1:7" x14ac:dyDescent="0.2">
      <c r="A1" s="151" t="str">
        <f>Serviços!$L$1</f>
        <v>Português</v>
      </c>
      <c r="C1" s="39" t="str">
        <f>IF($A$1="Português",C2,(IF($A$1="English",C3,(IF($A$1="Español",C4,(IF($A$1="Français",C5)))))))</f>
        <v>Acima de 81 m2 - Sob consulta</v>
      </c>
      <c r="E1" s="39" t="str">
        <f>IF($A$1="Português",E8,(IF($A$1="English",E15,(IF($A$1="Español",E8,(IF($A$1="Français",E8)))))))</f>
        <v>&lt;= 225 m2 =</v>
      </c>
      <c r="G1" s="39" t="str">
        <f>IF($A$1="Português",G2,(IF($A$1="English",G3,(IF($A$1="Español",G4,(IF($A$1="Français",G5)))))))</f>
        <v xml:space="preserve">Período mínimo de contratação - 4 horas. </v>
      </c>
    </row>
    <row r="2" spans="1:7" x14ac:dyDescent="0.2">
      <c r="C2" s="106" t="s">
        <v>134</v>
      </c>
      <c r="E2" s="39" t="str">
        <f t="shared" ref="E2:E7" si="0">IF($A$1="Português",E9,(IF($A$1="English",E16,(IF($A$1="Español",E9,(IF($A$1="Français",E9)))))))</f>
        <v>226 - 269 m2 =</v>
      </c>
      <c r="G2" s="115" t="s">
        <v>117</v>
      </c>
    </row>
    <row r="3" spans="1:7" x14ac:dyDescent="0.2">
      <c r="C3" s="106" t="s">
        <v>135</v>
      </c>
      <c r="E3" s="39" t="str">
        <f t="shared" si="0"/>
        <v>270 - 314 m2 =</v>
      </c>
      <c r="G3" s="299" t="s">
        <v>118</v>
      </c>
    </row>
    <row r="4" spans="1:7" x14ac:dyDescent="0.2">
      <c r="A4" s="39" t="str">
        <f>IF($A$1="Português",A5,(IF($A$1="English",A6,(IF($A$1="Español",A7,(IF($A$1="Français",A8)))))))</f>
        <v>Ler+</v>
      </c>
      <c r="C4" s="106" t="s">
        <v>136</v>
      </c>
      <c r="E4" s="39" t="str">
        <f t="shared" si="0"/>
        <v>315 - 359 m2 =</v>
      </c>
      <c r="G4" s="109" t="s">
        <v>119</v>
      </c>
    </row>
    <row r="5" spans="1:7" x14ac:dyDescent="0.2">
      <c r="A5" s="9" t="s">
        <v>356</v>
      </c>
      <c r="C5" s="106" t="s">
        <v>137</v>
      </c>
      <c r="E5" s="39" t="str">
        <f t="shared" si="0"/>
        <v>360 - 404 m2 =</v>
      </c>
      <c r="G5" s="109" t="s">
        <v>120</v>
      </c>
    </row>
    <row r="6" spans="1:7" x14ac:dyDescent="0.2">
      <c r="A6" s="9" t="s">
        <v>357</v>
      </c>
      <c r="C6" s="39" t="str">
        <f>IF($A$1="Português",C7,(IF($A$1="English",C8,(IF($A$1="Español",C9,(IF($A$1="Français",C10)))))))</f>
        <v>Limpeza de Stand INCLUI</v>
      </c>
      <c r="E6" s="39" t="str">
        <f t="shared" si="0"/>
        <v>405 - 449 m2 =</v>
      </c>
      <c r="G6" s="39" t="str">
        <f>IF($A$1="Português",G7,(IF($A$1="English",G8,(IF($A$1="Español",G9,(IF($A$1="Français",G10)))))))</f>
        <v xml:space="preserve">Período mínimo de contratação: </v>
      </c>
    </row>
    <row r="7" spans="1:7" x14ac:dyDescent="0.2">
      <c r="A7" s="9" t="s">
        <v>358</v>
      </c>
      <c r="C7" s="107" t="s">
        <v>372</v>
      </c>
      <c r="E7" s="39" t="str">
        <f t="shared" si="0"/>
        <v>&gt;= 450 m2 =</v>
      </c>
      <c r="G7" s="298" t="s">
        <v>84</v>
      </c>
    </row>
    <row r="8" spans="1:7" x14ac:dyDescent="0.2">
      <c r="A8" s="9" t="s">
        <v>359</v>
      </c>
      <c r="C8" s="107" t="s">
        <v>373</v>
      </c>
      <c r="E8" s="228" t="s">
        <v>179</v>
      </c>
      <c r="G8" s="264" t="s">
        <v>85</v>
      </c>
    </row>
    <row r="9" spans="1:7" x14ac:dyDescent="0.2">
      <c r="A9" s="39" t="str">
        <f>IF($A$1="Português",A10,(IF($A$1="English",A11,(IF($A$1="Español",A12,(IF($A$1="Français",A13)))))))</f>
        <v>para:</v>
      </c>
      <c r="C9" s="107" t="s">
        <v>374</v>
      </c>
      <c r="E9" s="229" t="s">
        <v>260</v>
      </c>
      <c r="G9" s="298" t="s">
        <v>86</v>
      </c>
    </row>
    <row r="10" spans="1:7" x14ac:dyDescent="0.2">
      <c r="A10" s="8" t="s">
        <v>158</v>
      </c>
      <c r="C10" s="155" t="s">
        <v>375</v>
      </c>
      <c r="E10" s="228" t="s">
        <v>261</v>
      </c>
      <c r="G10" s="298" t="s">
        <v>87</v>
      </c>
    </row>
    <row r="11" spans="1:7" x14ac:dyDescent="0.2">
      <c r="A11" s="8" t="s">
        <v>159</v>
      </c>
      <c r="C11" s="39" t="str">
        <f>IF($A$1="Português",C12,(IF($A$1="English",C13,(IF($A$1="Español",C14,(IF($A$1="Français",C15)))))))</f>
        <v>Limpeza de Stand NÃO Inclui</v>
      </c>
      <c r="E11" s="228" t="s">
        <v>262</v>
      </c>
      <c r="G11" s="274" t="str">
        <f>IF($A$1="Português",G12,(IF($A$1="English",G13,(IF($A$1="Español",G14,(IF($A$1="Français",G15,)))))))</f>
        <v>REDE WI-FI 2.4GHz</v>
      </c>
    </row>
    <row r="12" spans="1:7" x14ac:dyDescent="0.2">
      <c r="A12" s="8" t="s">
        <v>160</v>
      </c>
      <c r="C12" s="107" t="s">
        <v>376</v>
      </c>
      <c r="E12" s="229" t="s">
        <v>263</v>
      </c>
      <c r="G12" s="385" t="s">
        <v>420</v>
      </c>
    </row>
    <row r="13" spans="1:7" x14ac:dyDescent="0.2">
      <c r="A13" s="8" t="s">
        <v>161</v>
      </c>
      <c r="C13" s="155" t="s">
        <v>377</v>
      </c>
      <c r="E13" s="229" t="s">
        <v>264</v>
      </c>
      <c r="G13" s="385" t="s">
        <v>421</v>
      </c>
    </row>
    <row r="14" spans="1:7" x14ac:dyDescent="0.2">
      <c r="C14" s="107" t="s">
        <v>378</v>
      </c>
      <c r="E14" s="229" t="s">
        <v>63</v>
      </c>
      <c r="G14" s="385" t="s">
        <v>422</v>
      </c>
    </row>
    <row r="15" spans="1:7" x14ac:dyDescent="0.2">
      <c r="C15" s="107" t="s">
        <v>379</v>
      </c>
      <c r="E15" s="230" t="s">
        <v>180</v>
      </c>
      <c r="G15" s="385" t="s">
        <v>423</v>
      </c>
    </row>
    <row r="16" spans="1:7" x14ac:dyDescent="0.2">
      <c r="C16" s="274" t="str">
        <f>IF($A$1="Português",C17,(IF($A$1="English",C18,(IF($A$1="Español",C19,(IF($A$1="Français",C20,)))))))</f>
        <v>(inclui 1 ponto de internet)</v>
      </c>
      <c r="E16" s="231" t="s">
        <v>265</v>
      </c>
      <c r="G16" s="274" t="str">
        <f>IF($A$1="Português",G17,(IF($A$1="English",G18,(IF($A$1="Español",G19,(IF($A$1="Français",G20,)))))))</f>
        <v>REDE WI-FI PREMIUM  5GHz</v>
      </c>
    </row>
    <row r="17" spans="3:7" x14ac:dyDescent="0.2">
      <c r="C17" s="8" t="s">
        <v>451</v>
      </c>
      <c r="E17" s="230" t="s">
        <v>266</v>
      </c>
      <c r="G17" s="320" t="s">
        <v>447</v>
      </c>
    </row>
    <row r="18" spans="3:7" x14ac:dyDescent="0.2">
      <c r="C18" s="8" t="s">
        <v>453</v>
      </c>
      <c r="E18" s="230" t="s">
        <v>267</v>
      </c>
      <c r="G18" s="385" t="s">
        <v>448</v>
      </c>
    </row>
    <row r="19" spans="3:7" x14ac:dyDescent="0.2">
      <c r="C19" s="8" t="s">
        <v>452</v>
      </c>
      <c r="E19" s="231" t="s">
        <v>268</v>
      </c>
      <c r="G19" s="385" t="s">
        <v>449</v>
      </c>
    </row>
    <row r="20" spans="3:7" x14ac:dyDescent="0.2">
      <c r="C20" s="8" t="s">
        <v>454</v>
      </c>
      <c r="E20" s="231" t="s">
        <v>269</v>
      </c>
      <c r="G20" s="385" t="s">
        <v>450</v>
      </c>
    </row>
    <row r="21" spans="3:7" x14ac:dyDescent="0.2">
      <c r="E21" s="232" t="s">
        <v>64</v>
      </c>
      <c r="G21" s="274" t="str">
        <f>IF($A$1="Português",G22,(IF($A$1="English",G23,(IF($A$1="Español",G24,(IF($A$1="Français",G25,)))))))</f>
        <v>REDE WI-FI DEDICADA AO STAND</v>
      </c>
    </row>
    <row r="22" spans="3:7" x14ac:dyDescent="0.2">
      <c r="G22" s="385" t="s">
        <v>412</v>
      </c>
    </row>
    <row r="23" spans="3:7" x14ac:dyDescent="0.2">
      <c r="G23" s="385" t="s">
        <v>413</v>
      </c>
    </row>
    <row r="24" spans="3:7" x14ac:dyDescent="0.2">
      <c r="G24" s="385" t="s">
        <v>414</v>
      </c>
    </row>
    <row r="25" spans="3:7" x14ac:dyDescent="0.2">
      <c r="G25" s="385" t="s">
        <v>415</v>
      </c>
    </row>
  </sheetData>
  <sheetProtection algorithmName="SHA-512" hashValue="uFWLiFwenl0OobG3gwzteD/rof5Xp/8LuP/C85lqZninMRXlNfA0dFGuw5wQNXxfcpFW/VGrn/m4mJVRnziY8w==" saltValue="R84ZNV/kmY0n/lyFBis2sQ=="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showGridLines="0" workbookViewId="0">
      <selection activeCell="C2" sqref="C2"/>
    </sheetView>
  </sheetViews>
  <sheetFormatPr defaultRowHeight="12.75" x14ac:dyDescent="0.2"/>
  <cols>
    <col min="1" max="1" width="143.28515625" style="386" customWidth="1"/>
    <col min="2" max="16384" width="9.140625" style="386"/>
  </cols>
  <sheetData>
    <row r="1" spans="1:1" x14ac:dyDescent="0.2">
      <c r="A1" s="110" t="str">
        <f>Serviços!$L$1</f>
        <v>Português</v>
      </c>
    </row>
    <row r="3" spans="1:1" s="111" customFormat="1" ht="22.5" x14ac:dyDescent="0.2">
      <c r="A3" s="52" t="str">
        <f>IF($A$1="Português",A4,(IF($A$1="English",A5,(IF($A$1="Español",A6,(IF($A$1="Français",A7)))))))</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row>
    <row r="4" spans="1:1" s="111" customFormat="1" ht="22.5" x14ac:dyDescent="0.2">
      <c r="A4" s="116" t="s">
        <v>289</v>
      </c>
    </row>
    <row r="5" spans="1:1" s="111" customFormat="1" ht="22.5" x14ac:dyDescent="0.2">
      <c r="A5" s="120" t="s">
        <v>290</v>
      </c>
    </row>
    <row r="6" spans="1:1" s="111" customFormat="1" ht="22.5" x14ac:dyDescent="0.2">
      <c r="A6" s="116" t="s">
        <v>291</v>
      </c>
    </row>
    <row r="7" spans="1:1" s="111" customFormat="1" ht="22.5" x14ac:dyDescent="0.2">
      <c r="A7" s="121" t="s">
        <v>292</v>
      </c>
    </row>
    <row r="8" spans="1:1" s="111" customFormat="1" ht="22.5" x14ac:dyDescent="0.2">
      <c r="A8" s="52" t="str">
        <f>IF($A$1="Português",A9,(IF($A$1="English",A10,(IF($A$1="Español",A11,(IF($A$1="Français",A12)))))))</f>
        <v>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v>
      </c>
    </row>
    <row r="9" spans="1:1" s="111" customFormat="1" ht="22.5" x14ac:dyDescent="0.2">
      <c r="A9" s="139" t="s">
        <v>244</v>
      </c>
    </row>
    <row r="10" spans="1:1" s="111" customFormat="1" ht="33.75" x14ac:dyDescent="0.2">
      <c r="A10" s="140" t="s">
        <v>209</v>
      </c>
    </row>
    <row r="11" spans="1:1" s="111" customFormat="1" ht="22.5" x14ac:dyDescent="0.2">
      <c r="A11" s="139" t="s">
        <v>246</v>
      </c>
    </row>
    <row r="12" spans="1:1" s="111" customFormat="1" ht="22.5" x14ac:dyDescent="0.2">
      <c r="A12" s="119" t="s">
        <v>245</v>
      </c>
    </row>
    <row r="13" spans="1:1" s="111" customFormat="1" ht="45" x14ac:dyDescent="0.2">
      <c r="A13" s="52" t="str">
        <f>IF($A$1="Português",A14,(IF($A$1="English",A15,(IF($A$1="Español",A16,(IF($A$1="Français",A17)))))))</f>
        <v>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v>
      </c>
    </row>
    <row r="14" spans="1:1" s="111" customFormat="1" ht="45" x14ac:dyDescent="0.2">
      <c r="A14" s="117" t="s">
        <v>404</v>
      </c>
    </row>
    <row r="15" spans="1:1" s="111" customFormat="1" ht="45" x14ac:dyDescent="0.2">
      <c r="A15" s="128" t="s">
        <v>405</v>
      </c>
    </row>
    <row r="16" spans="1:1" s="111" customFormat="1" ht="33.75" x14ac:dyDescent="0.2">
      <c r="A16" s="129" t="s">
        <v>406</v>
      </c>
    </row>
    <row r="17" spans="1:1" s="111" customFormat="1" ht="33.75" x14ac:dyDescent="0.2">
      <c r="A17" s="130" t="s">
        <v>407</v>
      </c>
    </row>
    <row r="18" spans="1:1" s="111" customFormat="1" ht="22.5" x14ac:dyDescent="0.2">
      <c r="A18" s="312" t="str">
        <f>IF($A$1="Português",A19,(IF($A$1="English",A20,(IF($A$1="Español",A21,(IF($A$1="Français",A22,)))))))</f>
        <v>Acesso gratuíto a rede Wi-Fi existente nos Pavilhões da FIL, na frequência 2.4GHz, sem limite de utilizadores. A FIL não garante a velocidade de navegação nesta rede, que estará condicionada pelo número de utilizadores e pelo ruído existente no recinto.</v>
      </c>
    </row>
    <row r="19" spans="1:1" s="111" customFormat="1" ht="22.5" x14ac:dyDescent="0.2">
      <c r="A19" s="313" t="s">
        <v>424</v>
      </c>
    </row>
    <row r="20" spans="1:1" s="111" customFormat="1" ht="22.5" x14ac:dyDescent="0.2">
      <c r="A20" s="314" t="s">
        <v>425</v>
      </c>
    </row>
    <row r="21" spans="1:1" s="111" customFormat="1" ht="22.5" x14ac:dyDescent="0.2">
      <c r="A21" s="313" t="s">
        <v>426</v>
      </c>
    </row>
    <row r="22" spans="1:1" s="111" customFormat="1" ht="22.5" x14ac:dyDescent="0.2">
      <c r="A22" s="126" t="s">
        <v>427</v>
      </c>
    </row>
    <row r="23" spans="1:1" s="111" customFormat="1" ht="33.75" x14ac:dyDescent="0.2">
      <c r="A23" s="52" t="str">
        <f>IF($A$1="Português",A24,(IF($A$1="English",A25,(IF($A$1="Español",A26,(IF($A$1="Français",A27)))))))</f>
        <v>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v>
      </c>
    </row>
    <row r="24" spans="1:1" s="111" customFormat="1" ht="33.75" x14ac:dyDescent="0.2">
      <c r="A24" s="139" t="s">
        <v>408</v>
      </c>
    </row>
    <row r="25" spans="1:1" s="111" customFormat="1" ht="45" x14ac:dyDescent="0.2">
      <c r="A25" s="140" t="s">
        <v>409</v>
      </c>
    </row>
    <row r="26" spans="1:1" s="111" customFormat="1" ht="33.75" x14ac:dyDescent="0.2">
      <c r="A26" s="139" t="s">
        <v>410</v>
      </c>
    </row>
    <row r="27" spans="1:1" s="111" customFormat="1" ht="33.75" x14ac:dyDescent="0.2">
      <c r="A27" s="119" t="s">
        <v>411</v>
      </c>
    </row>
    <row r="28" spans="1:1" s="111" customFormat="1" ht="22.5" x14ac:dyDescent="0.2">
      <c r="A28" s="52" t="str">
        <f>IF($A$1="Português",A29,(IF($A$1="English",A30,(IF($A$1="Español",A31,(IF($A$1="Français",A32)))))))</f>
        <v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v>
      </c>
    </row>
    <row r="29" spans="1:1" s="111" customFormat="1" ht="22.5" x14ac:dyDescent="0.2">
      <c r="A29" s="139" t="s">
        <v>416</v>
      </c>
    </row>
    <row r="30" spans="1:1" s="111" customFormat="1" ht="22.5" x14ac:dyDescent="0.2">
      <c r="A30" s="140" t="s">
        <v>417</v>
      </c>
    </row>
    <row r="31" spans="1:1" s="111" customFormat="1" ht="22.5" x14ac:dyDescent="0.2">
      <c r="A31" s="139" t="s">
        <v>418</v>
      </c>
    </row>
    <row r="32" spans="1:1" s="111" customFormat="1" ht="22.5" x14ac:dyDescent="0.2">
      <c r="A32" s="119" t="s">
        <v>419</v>
      </c>
    </row>
    <row r="33" spans="1:1" s="111" customFormat="1" ht="56.25" x14ac:dyDescent="0.2">
      <c r="A33" s="52" t="str">
        <f>IF($A$1="Português",A34,(IF($A$1="English",A35,(IF($A$1="Español",A36,(IF($A$1="Français",A37)))))))</f>
        <v>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v>
      </c>
    </row>
    <row r="34" spans="1:1" s="111" customFormat="1" ht="56.25" x14ac:dyDescent="0.2">
      <c r="A34" s="117" t="s">
        <v>212</v>
      </c>
    </row>
    <row r="35" spans="1:1" s="111" customFormat="1" ht="67.5" x14ac:dyDescent="0.2">
      <c r="A35" s="128" t="s">
        <v>213</v>
      </c>
    </row>
    <row r="36" spans="1:1" s="111" customFormat="1" ht="56.25" x14ac:dyDescent="0.2">
      <c r="A36" s="129" t="s">
        <v>214</v>
      </c>
    </row>
    <row r="37" spans="1:1" s="111" customFormat="1" ht="56.25" x14ac:dyDescent="0.2">
      <c r="A37" s="130" t="s">
        <v>215</v>
      </c>
    </row>
    <row r="38" spans="1:1" s="111" customFormat="1" ht="11.25" x14ac:dyDescent="0.2">
      <c r="A38" s="52" t="str">
        <f>IF($A$1="Português",A39,(IF($A$1="English",A40,(IF($A$1="Español",A41,(IF($A$1="Français",A42)))))))</f>
        <v>O preço inclue 15,00 € de tráfego (impulsos telefónicos). Tráfego que ultrapasse aquele valor será cobrado adicionalmente.</v>
      </c>
    </row>
    <row r="39" spans="1:1" s="111" customFormat="1" ht="11.25" x14ac:dyDescent="0.2">
      <c r="A39" s="125" t="s">
        <v>276</v>
      </c>
    </row>
    <row r="40" spans="1:1" s="111" customFormat="1" ht="11.25" x14ac:dyDescent="0.2">
      <c r="A40" s="240" t="s">
        <v>277</v>
      </c>
    </row>
    <row r="41" spans="1:1" s="111" customFormat="1" ht="11.25" x14ac:dyDescent="0.2">
      <c r="A41" s="125" t="s">
        <v>278</v>
      </c>
    </row>
    <row r="42" spans="1:1" s="111" customFormat="1" ht="11.25" x14ac:dyDescent="0.2">
      <c r="A42" s="297" t="s">
        <v>279</v>
      </c>
    </row>
    <row r="43" spans="1:1" s="111" customFormat="1" ht="11.25" x14ac:dyDescent="0.2">
      <c r="A43" s="52" t="str">
        <f>IF($A$1="Português",A44,(IF($A$1="English",A45,(IF($A$1="Español",A46,(IF($A$1="Français",A47)))))))</f>
        <v xml:space="preserve">Tem por função: Distribuição de material promocional no espaço do stand; Apoio protocolar; Demonstração dos produtos e serviços; Atendimento dos clientes. </v>
      </c>
    </row>
    <row r="44" spans="1:1" s="111" customFormat="1" ht="11.25" x14ac:dyDescent="0.2">
      <c r="A44" s="117" t="s">
        <v>280</v>
      </c>
    </row>
    <row r="45" spans="1:1" s="111" customFormat="1" ht="11.25" x14ac:dyDescent="0.2">
      <c r="A45" s="118" t="s">
        <v>281</v>
      </c>
    </row>
    <row r="46" spans="1:1" s="111" customFormat="1" ht="11.25" x14ac:dyDescent="0.2">
      <c r="A46" s="117" t="s">
        <v>282</v>
      </c>
    </row>
    <row r="47" spans="1:1" s="111" customFormat="1" ht="11.25" x14ac:dyDescent="0.2">
      <c r="A47" s="122" t="s">
        <v>283</v>
      </c>
    </row>
    <row r="48" spans="1:1" s="111" customFormat="1" ht="22.5" x14ac:dyDescent="0.2">
      <c r="A48" s="52" t="str">
        <f>IF($A$1="Português",A49,(IF($A$1="English",A50,(IF($A$1="Español",A51,(IF($A$1="Français",A52)))))))</f>
        <v xml:space="preserve">Horário - Exclusivamente o horário do certame e inclui uma hora de pausa para refeição. 
No primeiro dia de feira, apresentar-se-ão ½ hora antes do início da realização, nos restantes dias, no horário de abertura do certame. </v>
      </c>
    </row>
    <row r="49" spans="1:1" s="111" customFormat="1" ht="22.5" x14ac:dyDescent="0.2">
      <c r="A49" s="117" t="s">
        <v>207</v>
      </c>
    </row>
    <row r="50" spans="1:1" s="111" customFormat="1" ht="22.5" x14ac:dyDescent="0.2">
      <c r="A50" s="118" t="s">
        <v>254</v>
      </c>
    </row>
    <row r="51" spans="1:1" s="111" customFormat="1" ht="22.5" x14ac:dyDescent="0.2">
      <c r="A51" s="117" t="s">
        <v>208</v>
      </c>
    </row>
    <row r="52" spans="1:1" s="111" customFormat="1" ht="22.5" x14ac:dyDescent="0.2">
      <c r="A52" s="127" t="s">
        <v>253</v>
      </c>
    </row>
    <row r="53" spans="1:1" s="111" customFormat="1" ht="11.25" x14ac:dyDescent="0.2">
      <c r="A53" s="52" t="str">
        <f>IF($A$1="Português",A54,(IF($A$1="English",A55,(IF($A$1="Español",A56,(IF($A$1="Français",A57)))))))</f>
        <v>Tem por função garantir a segurança dos produtos expostos no Stand.</v>
      </c>
    </row>
    <row r="54" spans="1:1" s="111" customFormat="1" ht="11.25" x14ac:dyDescent="0.2">
      <c r="A54" s="115" t="s">
        <v>80</v>
      </c>
    </row>
    <row r="55" spans="1:1" s="111" customFormat="1" ht="11.25" x14ac:dyDescent="0.2">
      <c r="A55" s="118" t="s">
        <v>81</v>
      </c>
    </row>
    <row r="56" spans="1:1" s="111" customFormat="1" ht="11.25" x14ac:dyDescent="0.2">
      <c r="A56" s="115" t="s">
        <v>82</v>
      </c>
    </row>
    <row r="57" spans="1:1" s="111" customFormat="1" ht="11.25" x14ac:dyDescent="0.2">
      <c r="A57" s="122" t="s">
        <v>83</v>
      </c>
    </row>
    <row r="58" spans="1:1" s="111" customFormat="1" ht="11.25" x14ac:dyDescent="0.2">
      <c r="A58" s="52" t="str">
        <f>IF($A$1="Português",A59,(IF($A$1="English",A60,(IF($A$1="Español",A61,(IF($A$1="Français",A62)))))))</f>
        <v>Segurança durante o dia - 1 dia de realização da Feira. Segurança durante a Noite - Da hora de encerramento até à hora de realização.</v>
      </c>
    </row>
    <row r="59" spans="1:1" s="111" customFormat="1" ht="11.25" x14ac:dyDescent="0.2">
      <c r="A59" s="115" t="s">
        <v>284</v>
      </c>
    </row>
    <row r="60" spans="1:1" s="111" customFormat="1" ht="11.25" x14ac:dyDescent="0.2">
      <c r="A60" s="118" t="s">
        <v>285</v>
      </c>
    </row>
    <row r="61" spans="1:1" s="111" customFormat="1" ht="11.25" x14ac:dyDescent="0.2">
      <c r="A61" s="115" t="s">
        <v>286</v>
      </c>
    </row>
    <row r="62" spans="1:1" s="111" customFormat="1" ht="11.25" x14ac:dyDescent="0.2">
      <c r="A62" s="122" t="s">
        <v>287</v>
      </c>
    </row>
    <row r="63" spans="1:1" s="111" customFormat="1" ht="33.75" x14ac:dyDescent="0.2">
      <c r="A63" s="52" t="str">
        <f>IF($A$1="Português",A64,(IF($A$1="English",A65,(IF($A$1="Español",A66,(IF($A$1="Français",A67)))))))</f>
        <v>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v>
      </c>
    </row>
    <row r="64" spans="1:1" s="111" customFormat="1" ht="33.75" x14ac:dyDescent="0.2">
      <c r="A64" s="115" t="s">
        <v>88</v>
      </c>
    </row>
    <row r="65" spans="1:1" s="111" customFormat="1" ht="22.5" x14ac:dyDescent="0.2">
      <c r="A65" s="118" t="s">
        <v>89</v>
      </c>
    </row>
    <row r="66" spans="1:1" s="111" customFormat="1" ht="22.5" x14ac:dyDescent="0.2">
      <c r="A66" s="115" t="s">
        <v>90</v>
      </c>
    </row>
    <row r="67" spans="1:1" s="111" customFormat="1" ht="33.75" x14ac:dyDescent="0.2">
      <c r="A67" s="122" t="s">
        <v>91</v>
      </c>
    </row>
    <row r="68" spans="1:1" s="111" customFormat="1" ht="56.25" x14ac:dyDescent="0.2">
      <c r="A68" s="52" t="str">
        <f>IF($A$1="Português",A69,(IF($A$1="English",A70,(IF($A$1="Español",A71,(IF($A$1="Français",A72)))))))</f>
        <v>•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Limpeza dos cestos de lixo, Pequenas limpezas 
    irregulares em zonas com derrames e a pedido dos expositores, com excepção de aspirações.</v>
      </c>
    </row>
    <row r="69" spans="1:1" s="111" customFormat="1" ht="56.25" x14ac:dyDescent="0.2">
      <c r="A69" s="101" t="s">
        <v>380</v>
      </c>
    </row>
    <row r="70" spans="1:1" s="111" customFormat="1" ht="33.75" x14ac:dyDescent="0.2">
      <c r="A70" s="102" t="s">
        <v>381</v>
      </c>
    </row>
    <row r="71" spans="1:1" s="111" customFormat="1" ht="56.25" x14ac:dyDescent="0.2">
      <c r="A71" s="101" t="s">
        <v>382</v>
      </c>
    </row>
    <row r="72" spans="1:1" s="111" customFormat="1" ht="56.25" x14ac:dyDescent="0.2">
      <c r="A72" s="287" t="s">
        <v>383</v>
      </c>
    </row>
    <row r="73" spans="1:1" s="111" customFormat="1" ht="33.75" x14ac:dyDescent="0.2">
      <c r="A73" s="52" t="str">
        <f>IF($A$1="Português",A74,(IF($A$1="English",A75,(IF($A$1="Español",A76,(IF($A$1="Français",A77)))))))</f>
        <v>Limpeza de objectos ou produtos expostos; Remoção de materiais e utensílios sobrantes de montagens; Lavagem de alcatifas e remoção de nódoas; Lavagem com meios mecânicos de pavimentos; Tratamento de pavimentos, tais como: Selagens, enceramentos e vitrificações de pavimentos em mármore, lustragens, etc;. Remoção de colas em mobiliário e painéis verticais.  
A limpeza de produtos expostos é sujeita a Orçamento.</v>
      </c>
    </row>
    <row r="74" spans="1:1" s="111" customFormat="1" ht="33.75" x14ac:dyDescent="0.2">
      <c r="A74" s="101" t="s">
        <v>384</v>
      </c>
    </row>
    <row r="75" spans="1:1" s="111" customFormat="1" ht="33.75" x14ac:dyDescent="0.2">
      <c r="A75" s="102" t="s">
        <v>385</v>
      </c>
    </row>
    <row r="76" spans="1:1" s="111" customFormat="1" ht="33.75" x14ac:dyDescent="0.2">
      <c r="A76" s="101" t="s">
        <v>386</v>
      </c>
    </row>
    <row r="77" spans="1:1" s="111" customFormat="1" ht="33.75" x14ac:dyDescent="0.2">
      <c r="A77" s="287" t="s">
        <v>387</v>
      </c>
    </row>
    <row r="78" spans="1:1" s="111" customFormat="1" ht="22.5" x14ac:dyDescent="0.2">
      <c r="A78" s="52" t="str">
        <f>IF($A$1="Português",A79,(IF($A$1="English",A80,(IF($A$1="Español",A81,(IF($A$1="Français",A82)))))))</f>
        <v>São válidos para o período da Montagem, Realização e Desmontagem das 07H00 às 24H00.
O estacionamento fora destes períodos fica sujeito a custos adicionais conforme tabela de preços de Parque.</v>
      </c>
    </row>
    <row r="79" spans="1:1" s="111" customFormat="1" ht="22.5" x14ac:dyDescent="0.2">
      <c r="A79" s="123" t="s">
        <v>509</v>
      </c>
    </row>
    <row r="80" spans="1:1" s="111" customFormat="1" ht="22.5" x14ac:dyDescent="0.2">
      <c r="A80" s="124" t="s">
        <v>512</v>
      </c>
    </row>
    <row r="81" spans="1:1" s="111" customFormat="1" ht="22.5" x14ac:dyDescent="0.2">
      <c r="A81" s="125" t="s">
        <v>510</v>
      </c>
    </row>
    <row r="82" spans="1:1" s="111" customFormat="1" ht="22.5" x14ac:dyDescent="0.2">
      <c r="A82" s="126" t="s">
        <v>511</v>
      </c>
    </row>
    <row r="83" spans="1:1" s="111" customFormat="1" ht="11.25" x14ac:dyDescent="0.2">
      <c r="A83" s="52" t="str">
        <f>IF($A$1="Português",A84,(IF($A$1="English",A85,(IF($A$1="Español",A86,(IF($A$1="Français",A87)))))))</f>
        <v>O estacionamento está limitado a viaturas até 2m de altura.</v>
      </c>
    </row>
    <row r="84" spans="1:1" s="111" customFormat="1" ht="11.25" x14ac:dyDescent="0.2">
      <c r="A84" s="123" t="s">
        <v>513</v>
      </c>
    </row>
    <row r="85" spans="1:1" s="111" customFormat="1" ht="11.25" x14ac:dyDescent="0.2">
      <c r="A85" s="124" t="s">
        <v>514</v>
      </c>
    </row>
    <row r="86" spans="1:1" s="111" customFormat="1" ht="11.25" x14ac:dyDescent="0.2">
      <c r="A86" s="125" t="s">
        <v>515</v>
      </c>
    </row>
    <row r="87" spans="1:1" s="111" customFormat="1" ht="11.25" x14ac:dyDescent="0.2">
      <c r="A87" s="126" t="s">
        <v>516</v>
      </c>
    </row>
  </sheetData>
  <sheetProtection algorithmName="SHA-512" hashValue="XfKO2XJcQFFUKTosdPkXGMOkbe5xVQkBlCotpv1I87GkHnQGTJ22GJ/IkwOf2Z2DsVSGR9lf/HmSY7tzRLpCXg==" saltValue="CwS4mdnyGe+COnHx8+e3K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Serviços</vt:lpstr>
      <vt:lpstr>Ler+</vt:lpstr>
      <vt:lpstr>T1</vt:lpstr>
      <vt:lpstr>T2</vt:lpstr>
      <vt:lpstr>L1</vt:lpstr>
      <vt:lpstr>L2</vt:lpstr>
      <vt:lpstr>Serviços!Print_Area</vt:lpstr>
    </vt:vector>
  </TitlesOfParts>
  <Company>AIP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mplopes01</dc:creator>
  <cp:lastModifiedBy>Pilar Anton</cp:lastModifiedBy>
  <cp:lastPrinted>2019-04-08T11:45:43Z</cp:lastPrinted>
  <dcterms:created xsi:type="dcterms:W3CDTF">2010-07-14T14:04:12Z</dcterms:created>
  <dcterms:modified xsi:type="dcterms:W3CDTF">2019-04-11T15:53:45Z</dcterms:modified>
</cp:coreProperties>
</file>