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24226"/>
  <mc:AlternateContent xmlns:mc="http://schemas.openxmlformats.org/markup-compatibility/2006">
    <mc:Choice Requires="x15">
      <x15ac:absPath xmlns:x15ac="http://schemas.microsoft.com/office/spreadsheetml/2010/11/ac" url="C:\Users\mplopes01\Documents\1_Geral\Originais\Boletins\ExpoDentaria\"/>
    </mc:Choice>
  </mc:AlternateContent>
  <bookViews>
    <workbookView xWindow="-15" yWindow="4635" windowWidth="17340" windowHeight="4695" tabRatio="610"/>
  </bookViews>
  <sheets>
    <sheet name="Serviços" sheetId="1" r:id="rId1"/>
    <sheet name="Stand" sheetId="9" r:id="rId2"/>
    <sheet name="T1" sheetId="7" state="hidden" r:id="rId3"/>
    <sheet name="T2" sheetId="5" state="hidden" r:id="rId4"/>
    <sheet name="St" sheetId="8" state="hidden" r:id="rId5"/>
  </sheets>
  <definedNames>
    <definedName name="_xlnm.Print_Area" localSheetId="0">Serviços!$A$1:$S$69</definedName>
  </definedNames>
  <calcPr calcId="171027" concurrentCalc="0"/>
</workbook>
</file>

<file path=xl/calcChain.xml><?xml version="1.0" encoding="utf-8"?>
<calcChain xmlns="http://schemas.openxmlformats.org/spreadsheetml/2006/main">
  <c r="A1" i="5" l="1"/>
  <c r="A8" i="5"/>
  <c r="C13" i="1"/>
  <c r="AC25" i="1"/>
  <c r="AC10" i="1"/>
  <c r="AE3" i="1"/>
  <c r="Q19" i="1"/>
  <c r="AC20" i="1"/>
  <c r="AD10" i="1"/>
  <c r="G7" i="9"/>
  <c r="AD3" i="1"/>
  <c r="P15" i="1"/>
  <c r="L15"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3" i="1"/>
  <c r="A18" i="5"/>
  <c r="T25" i="1"/>
  <c r="Z12" i="1"/>
  <c r="AC6" i="1"/>
  <c r="Q42" i="1"/>
  <c r="Q44" i="1"/>
  <c r="Q46" i="1"/>
  <c r="Q48" i="1"/>
  <c r="Q50" i="1"/>
  <c r="P55" i="1"/>
  <c r="AA1" i="1"/>
  <c r="I16" i="1"/>
  <c r="A1" i="7"/>
  <c r="C1" i="7"/>
  <c r="A5" i="1"/>
  <c r="Z5" i="1"/>
  <c r="Z4" i="1"/>
  <c r="Z3" i="1"/>
  <c r="U3" i="1"/>
  <c r="AC8" i="1"/>
  <c r="AC7" i="1"/>
  <c r="Z11" i="1"/>
  <c r="M20" i="1"/>
  <c r="AA14" i="1"/>
  <c r="AA15" i="1"/>
  <c r="AA16" i="1"/>
  <c r="AA17" i="1"/>
  <c r="AA13" i="1"/>
  <c r="A1" i="8"/>
  <c r="I21" i="8"/>
  <c r="D68" i="9"/>
  <c r="G59" i="9"/>
  <c r="AE14" i="1"/>
  <c r="AD14" i="1"/>
  <c r="AD11" i="1"/>
  <c r="AD13" i="1"/>
  <c r="AD12" i="1"/>
  <c r="Q30" i="1"/>
  <c r="Q32" i="1"/>
  <c r="Q34" i="1"/>
  <c r="Q36" i="1"/>
  <c r="Q40" i="1"/>
  <c r="D65" i="9"/>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Y5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22" i="1"/>
  <c r="X4" i="1"/>
  <c r="X5" i="1"/>
  <c r="X6" i="1"/>
  <c r="X7" i="1"/>
  <c r="X8" i="1"/>
  <c r="X9" i="1"/>
  <c r="X10" i="1"/>
  <c r="X11" i="1"/>
  <c r="X12" i="1"/>
  <c r="X13" i="1"/>
  <c r="X14" i="1"/>
  <c r="X15" i="1"/>
  <c r="X16" i="1"/>
  <c r="X17" i="1"/>
  <c r="X18" i="1"/>
  <c r="X19" i="1"/>
  <c r="X20" i="1"/>
  <c r="X21" i="1"/>
  <c r="X22" i="1"/>
  <c r="X3" i="1"/>
  <c r="Y4" i="1"/>
  <c r="Y5" i="1"/>
  <c r="Y6" i="1"/>
  <c r="Y7" i="1"/>
  <c r="Y8" i="1"/>
  <c r="Y9" i="1"/>
  <c r="Y10" i="1"/>
  <c r="Y11" i="1"/>
  <c r="Y12" i="1"/>
  <c r="Y13" i="1"/>
  <c r="Y14" i="1"/>
  <c r="Y15" i="1"/>
  <c r="Y16" i="1"/>
  <c r="Y17" i="1"/>
  <c r="Y18" i="1"/>
  <c r="Y19" i="1"/>
  <c r="Y20" i="1"/>
  <c r="Y21" i="1"/>
  <c r="Y3" i="1"/>
  <c r="G47" i="9"/>
  <c r="N22" i="1"/>
  <c r="T20" i="1"/>
  <c r="A33" i="5"/>
  <c r="C46" i="1"/>
  <c r="T24" i="1"/>
  <c r="Z9" i="1"/>
  <c r="Z8" i="1"/>
  <c r="AC5" i="1"/>
  <c r="A16" i="8"/>
  <c r="C64" i="9"/>
  <c r="AC4" i="1"/>
  <c r="Q54" i="1"/>
  <c r="Q55" i="1"/>
  <c r="Q56" i="1"/>
  <c r="E21" i="7"/>
  <c r="A4" i="1"/>
  <c r="C21" i="8"/>
  <c r="D66" i="9"/>
  <c r="E26" i="8"/>
  <c r="D63" i="9"/>
  <c r="A26" i="8"/>
  <c r="C22" i="9"/>
  <c r="A21" i="8"/>
  <c r="C66" i="9"/>
  <c r="C11" i="8"/>
  <c r="D62" i="9"/>
  <c r="A28" i="5"/>
  <c r="T23" i="1"/>
  <c r="A38" i="5"/>
  <c r="D61" i="1"/>
  <c r="A23" i="5"/>
  <c r="T21" i="1"/>
  <c r="T22" i="1"/>
  <c r="C23" i="1"/>
  <c r="A48" i="5"/>
  <c r="C26" i="1"/>
  <c r="A28" i="7"/>
  <c r="E16" i="7"/>
  <c r="B61" i="1"/>
  <c r="C54" i="9"/>
  <c r="G21" i="7"/>
  <c r="C44" i="1"/>
  <c r="A23" i="7"/>
  <c r="M25" i="1"/>
  <c r="G26" i="7"/>
  <c r="C42" i="1"/>
  <c r="G16" i="7"/>
  <c r="C40" i="1"/>
  <c r="C45" i="9"/>
  <c r="C11" i="7"/>
  <c r="C65" i="1"/>
  <c r="I6" i="7"/>
  <c r="C32" i="1"/>
  <c r="C15" i="7"/>
  <c r="I57" i="1"/>
  <c r="E11" i="7"/>
  <c r="C10" i="1"/>
  <c r="G11" i="7"/>
  <c r="C25" i="1"/>
  <c r="A8" i="7"/>
  <c r="N30" i="1"/>
  <c r="M16" i="1"/>
  <c r="C16" i="9"/>
  <c r="C30" i="9"/>
  <c r="C55" i="9"/>
  <c r="I26" i="8"/>
  <c r="E31" i="8"/>
  <c r="I1" i="8"/>
  <c r="D22" i="9"/>
  <c r="C6" i="8"/>
  <c r="D50" i="9"/>
  <c r="C36" i="8"/>
  <c r="A6" i="8"/>
  <c r="C14" i="9"/>
  <c r="AA8" i="1"/>
  <c r="AA12" i="1"/>
  <c r="AA11" i="1"/>
  <c r="AA10" i="1"/>
  <c r="AA9" i="1"/>
  <c r="E7" i="9"/>
  <c r="D56" i="9"/>
  <c r="C26" i="8"/>
  <c r="I6" i="8"/>
  <c r="G6" i="8"/>
  <c r="D53" i="9"/>
  <c r="C41" i="8"/>
  <c r="E11" i="8"/>
  <c r="E21" i="8"/>
  <c r="D28" i="9"/>
  <c r="E1" i="8"/>
  <c r="G11" i="8"/>
  <c r="A3" i="7"/>
  <c r="A13" i="7"/>
  <c r="G6" i="7"/>
  <c r="C22" i="1"/>
  <c r="A18" i="7"/>
  <c r="N65" i="1"/>
  <c r="E6" i="7"/>
  <c r="I55" i="1"/>
  <c r="I1" i="7"/>
  <c r="C30" i="1"/>
  <c r="E1" i="7"/>
  <c r="O22" i="1"/>
  <c r="C6" i="7"/>
  <c r="C9" i="1"/>
  <c r="I11" i="7"/>
  <c r="C36" i="1"/>
  <c r="E26" i="7"/>
  <c r="B67" i="1"/>
  <c r="A33" i="7"/>
  <c r="C30" i="7"/>
  <c r="C15" i="1"/>
  <c r="E16" i="8"/>
  <c r="I16" i="8"/>
  <c r="E6" i="8"/>
  <c r="D26" i="9"/>
  <c r="I16" i="7"/>
  <c r="C34" i="1"/>
  <c r="G31" i="7"/>
  <c r="C48" i="1"/>
  <c r="C16" i="8"/>
  <c r="A11" i="8"/>
  <c r="C20" i="7"/>
  <c r="I58" i="1"/>
  <c r="I21" i="7"/>
  <c r="C50" i="1"/>
  <c r="C31" i="8"/>
  <c r="G1" i="8"/>
  <c r="C35" i="7"/>
  <c r="C19" i="1"/>
  <c r="C39" i="9"/>
  <c r="C1" i="8"/>
  <c r="I11" i="8"/>
  <c r="H47" i="9"/>
  <c r="C25" i="7"/>
  <c r="J8" i="1"/>
  <c r="G1" i="7"/>
  <c r="C39" i="1"/>
  <c r="I26" i="7"/>
  <c r="C28" i="1"/>
  <c r="A38" i="7"/>
  <c r="L28" i="1"/>
  <c r="A43" i="5"/>
  <c r="C72" i="9"/>
  <c r="A3" i="5"/>
  <c r="A6" i="1"/>
  <c r="A53" i="5"/>
  <c r="C8" i="9"/>
  <c r="A13" i="5"/>
  <c r="C17" i="1"/>
  <c r="C52" i="9"/>
  <c r="C28" i="9"/>
  <c r="D39" i="9"/>
  <c r="C41" i="9"/>
  <c r="N48" i="1"/>
  <c r="K15" i="1"/>
  <c r="C34" i="9"/>
  <c r="D54" i="9"/>
  <c r="C48" i="9"/>
  <c r="C67" i="9"/>
  <c r="D51" i="9"/>
  <c r="C18" i="9"/>
  <c r="N34" i="1"/>
  <c r="C25" i="9"/>
  <c r="N32" i="1"/>
  <c r="N46" i="1"/>
  <c r="N36" i="1"/>
  <c r="N50" i="1"/>
  <c r="N42" i="1"/>
  <c r="N44" i="1"/>
  <c r="N40" i="1"/>
  <c r="D21" i="9"/>
  <c r="D44" i="9"/>
  <c r="D33" i="9"/>
  <c r="D55" i="9"/>
  <c r="D67" i="9"/>
  <c r="C60" i="9"/>
  <c r="C37" i="9"/>
  <c r="D15" i="9"/>
  <c r="D38" i="9"/>
  <c r="D27" i="9"/>
  <c r="D60" i="9"/>
  <c r="D48" i="9"/>
  <c r="C50" i="9"/>
  <c r="C38" i="9"/>
  <c r="C62" i="9"/>
  <c r="C27" i="9"/>
  <c r="C15" i="9"/>
  <c r="F59" i="9"/>
  <c r="F47" i="9"/>
  <c r="H36" i="9"/>
  <c r="H13" i="9"/>
  <c r="D37" i="9"/>
  <c r="D14" i="9"/>
  <c r="D49" i="9"/>
  <c r="D61" i="9"/>
  <c r="D41" i="9"/>
  <c r="D30" i="9"/>
  <c r="D18" i="9"/>
  <c r="H24" i="9"/>
  <c r="D25" i="9"/>
  <c r="D31" i="9"/>
  <c r="D42" i="9"/>
  <c r="D19" i="9"/>
  <c r="D17" i="9"/>
  <c r="D29" i="9"/>
  <c r="D40" i="9"/>
  <c r="D69" i="9"/>
  <c r="D57" i="9"/>
  <c r="Q25" i="1"/>
  <c r="Q14" i="1"/>
  <c r="D64" i="9"/>
  <c r="D16" i="9"/>
  <c r="D52" i="9"/>
  <c r="D20" i="9"/>
  <c r="D32" i="9"/>
  <c r="D43" i="9"/>
  <c r="D45" i="9"/>
  <c r="D34" i="9"/>
  <c r="Q57" i="1"/>
  <c r="Q58" i="1"/>
</calcChain>
</file>

<file path=xl/sharedStrings.xml><?xml version="1.0" encoding="utf-8"?>
<sst xmlns="http://schemas.openxmlformats.org/spreadsheetml/2006/main" count="433" uniqueCount="382">
  <si>
    <t>Nº Contribuinte:</t>
  </si>
  <si>
    <t>unid.</t>
  </si>
  <si>
    <t>400 476</t>
  </si>
  <si>
    <t>Sub-total</t>
  </si>
  <si>
    <t>TOTAL</t>
  </si>
  <si>
    <t>Assinatura:</t>
  </si>
  <si>
    <t>Data:</t>
  </si>
  <si>
    <t>Euro</t>
  </si>
  <si>
    <t>Valor</t>
  </si>
  <si>
    <t>Quant.</t>
  </si>
  <si>
    <t>Campos Obrigatórios</t>
  </si>
  <si>
    <t>Required Fields</t>
  </si>
  <si>
    <t>Campos Obligatórios</t>
  </si>
  <si>
    <t>Date:</t>
  </si>
  <si>
    <t>Fecha:</t>
  </si>
  <si>
    <t>NIF:</t>
  </si>
  <si>
    <t>Signature:</t>
  </si>
  <si>
    <t>Firma:</t>
  </si>
  <si>
    <t>Português</t>
  </si>
  <si>
    <t>English</t>
  </si>
  <si>
    <t>Español</t>
  </si>
  <si>
    <t>unit</t>
  </si>
  <si>
    <t>Cost</t>
  </si>
  <si>
    <t>Qty</t>
  </si>
  <si>
    <t>Cant.</t>
  </si>
  <si>
    <t>*</t>
  </si>
  <si>
    <t>ENVIAR PARA:</t>
  </si>
  <si>
    <t>ENVIAR A:</t>
  </si>
  <si>
    <t>F: 00-351-21-892 17 54</t>
  </si>
  <si>
    <t>T: 00-351-21-892 13 93</t>
  </si>
  <si>
    <t>Dias</t>
  </si>
  <si>
    <t>SEND TO:</t>
  </si>
  <si>
    <t>Français</t>
  </si>
  <si>
    <t>Nº Contribuable:</t>
  </si>
  <si>
    <t>ENVOYEZ À:</t>
  </si>
  <si>
    <t>Coût</t>
  </si>
  <si>
    <t>Qté</t>
  </si>
  <si>
    <t>VAT Number:</t>
  </si>
  <si>
    <t>M2</t>
  </si>
  <si>
    <t>m2</t>
  </si>
  <si>
    <t>sqm</t>
  </si>
  <si>
    <t>NAME TO FIGURE ON STAND</t>
  </si>
  <si>
    <t>NOMBRE A FIGURAR EN EL STAND</t>
  </si>
  <si>
    <t>NOM FIGURE SUR STAND</t>
  </si>
  <si>
    <t>407 890</t>
  </si>
  <si>
    <t>TIPO 1</t>
  </si>
  <si>
    <t>407 891</t>
  </si>
  <si>
    <t>TIPO 2</t>
  </si>
  <si>
    <t>409 200</t>
  </si>
  <si>
    <t>REQUINTE</t>
  </si>
  <si>
    <t>Outra cor</t>
  </si>
  <si>
    <t>Other color</t>
  </si>
  <si>
    <t>Otro color</t>
  </si>
  <si>
    <t>Autre couleur</t>
  </si>
  <si>
    <t>Mais de 36 m2:  a analisar</t>
  </si>
  <si>
    <t>More than 36 sqm:  to analyzed</t>
  </si>
  <si>
    <t>Más de 36 m2:  a analizar</t>
  </si>
  <si>
    <t>Plus de 36 m2:  a analyser</t>
  </si>
  <si>
    <t>Estrutura:</t>
  </si>
  <si>
    <t>Structure:</t>
  </si>
  <si>
    <t>Estructura:</t>
  </si>
  <si>
    <t>Pavimento:</t>
  </si>
  <si>
    <t>Balcão curvo com 1 m de altura e prateleira interior na mesma estrutura do stand</t>
  </si>
  <si>
    <t>6 Projectores de halogéneo 300w</t>
  </si>
  <si>
    <t>Floor:</t>
  </si>
  <si>
    <t>Curved counter one meter high and interior shelving unit within the booth</t>
  </si>
  <si>
    <t xml:space="preserve">6 Spotlights 300w </t>
  </si>
  <si>
    <t>Étage:</t>
  </si>
  <si>
    <t>Mostrador curvo con 1 m de altura y balda interior en la mesma estructura del stand</t>
  </si>
  <si>
    <t>6 Focos de halogeneo 300w</t>
  </si>
  <si>
    <t>Compteur courbe avec 1 m et haute étagère intérieure dans la même structure de stand</t>
  </si>
  <si>
    <t>6 Projecteurs halogènes 300w</t>
  </si>
  <si>
    <t>Electricidade:</t>
  </si>
  <si>
    <t>Electrical:</t>
  </si>
  <si>
    <t>Até 18 m2:  1 Mesa e 2 Cadeiras</t>
  </si>
  <si>
    <t>Gabinete com porta em MDF pintado a branco 1,40m x 0,90m x 2,30m</t>
  </si>
  <si>
    <t>1 Lona 0,80m x 2,30m fixa ao modulo com imagem num só lado</t>
  </si>
  <si>
    <t>Electricidad:</t>
  </si>
  <si>
    <t>Up to 18 sqm:  1 Table and 2 Chairs</t>
  </si>
  <si>
    <t>Cabinet with door in MDF painted white 1,40m x 0,90m x 2,30m</t>
  </si>
  <si>
    <t>1 Canvas 0,80m x 2,30m with image printed in one side</t>
  </si>
  <si>
    <t>Électricité:</t>
  </si>
  <si>
    <t>Hasta 18 m2:  1 Mesa y 2 Sillas</t>
  </si>
  <si>
    <t>Almacén con puerta en MDF pintado en blanco 1,40m x 0,90m x 2,30m</t>
  </si>
  <si>
    <t>1 Lienzo 0,80m x 2,30m fija al modulo con imagen en um sólo lado</t>
  </si>
  <si>
    <t>Jusqu'à 18 m2: 1 Table et 2 Chaises</t>
  </si>
  <si>
    <t>Cabinet avec porte en MDF peinte en blanc 1,40m x 0,90m x 2,30m</t>
  </si>
  <si>
    <t>1 Canvas 0,80m x 2,30m fixe au module avec l'image d'un côté</t>
  </si>
  <si>
    <t>Mobiliário:</t>
  </si>
  <si>
    <t>Furniture:</t>
  </si>
  <si>
    <t>27 m2:  1 Mesa e 4 Cadeiras</t>
  </si>
  <si>
    <t>Gabinete com porta em MDF pintado a branco 2,80m x 0,90m x 2,30m</t>
  </si>
  <si>
    <t>27 sqm  1 Table and 4 Chairs</t>
  </si>
  <si>
    <t>Cabinet with door in MDF painted white 2,80m x 0,90m x 2,30m</t>
  </si>
  <si>
    <t>Meubles:</t>
  </si>
  <si>
    <t>27 m2:  1 Mesa y 4 Sillas</t>
  </si>
  <si>
    <t>Almacén con puerta en MDF pintado en blanco 2,80m x 0,90m x 2,30m</t>
  </si>
  <si>
    <t>27 m2:  1 Table et 4 Chaises</t>
  </si>
  <si>
    <t>Cabinet avec porte en MDF peinte en blanc 2,80m x 0,90m x 2,30m</t>
  </si>
  <si>
    <t>Grafismo:</t>
  </si>
  <si>
    <t>Graphics:</t>
  </si>
  <si>
    <t>36 m2:  2 Mesas e 8 Cadeiras</t>
  </si>
  <si>
    <t>9 m2 de Alcatifa</t>
  </si>
  <si>
    <t>1 Fotografia de 1,40m x 2,30m (parede de fundo junto ao gabinete)</t>
  </si>
  <si>
    <t>36 sqm:  2 Tables and 8 Chairs</t>
  </si>
  <si>
    <t>1 Photo 1,40m x 2,30m (bottom wall next to the cabinet)</t>
  </si>
  <si>
    <t>36 m2:  2 Mesas y 8 Sillas</t>
  </si>
  <si>
    <t>9 m2 de Moqueta</t>
  </si>
  <si>
    <t>1 Foto de 1,40m x 2,30m (pared de fondo junto al gabinete)</t>
  </si>
  <si>
    <t>36 m2:  2 Tables et 8 Chaises</t>
  </si>
  <si>
    <t>1 Photo 1,40m x 2,30m (mur de fond à côté de bureau)</t>
  </si>
  <si>
    <t>9 m2 de Estrado 0,10m Alcatifado</t>
  </si>
  <si>
    <t>9 m2 Stage 0,10m carpet-covered</t>
  </si>
  <si>
    <t>9 m2 de Tarima 0,10m enmoquetada</t>
  </si>
  <si>
    <t>9 m2 de Plate-forme 0,10m tapissée</t>
  </si>
  <si>
    <t>1 Mesa e 3 Cadeiras</t>
  </si>
  <si>
    <t>1 Table and 3 Chairs</t>
  </si>
  <si>
    <t>1 Mesa y 3 Sillas</t>
  </si>
  <si>
    <t>1 Table et 3 Chaises</t>
  </si>
  <si>
    <t>STANDS</t>
  </si>
  <si>
    <t>TIPO  1</t>
  </si>
  <si>
    <t xml:space="preserve">● </t>
  </si>
  <si>
    <t>TIPO  2</t>
  </si>
  <si>
    <t>Ver Stands</t>
  </si>
  <si>
    <t>See Stands</t>
  </si>
  <si>
    <t>Voir Stands</t>
  </si>
  <si>
    <t>para:</t>
  </si>
  <si>
    <t>to:</t>
  </si>
  <si>
    <t>a:</t>
  </si>
  <si>
    <t>à:</t>
  </si>
  <si>
    <t>9 m2 de Moquette</t>
  </si>
  <si>
    <t>407 912</t>
  </si>
  <si>
    <t>409 565</t>
  </si>
  <si>
    <t>407 917</t>
  </si>
  <si>
    <t>410 221</t>
  </si>
  <si>
    <t>410 220</t>
  </si>
  <si>
    <t xml:space="preserve">As imagens devem ser enviadas até   </t>
  </si>
  <si>
    <t xml:space="preserve">Les images doivent être envoyées jusqu'au   </t>
  </si>
  <si>
    <t xml:space="preserve">The images must be sent until   </t>
  </si>
  <si>
    <t xml:space="preserve">Las imágenes deben ser enviadas hasta el   </t>
  </si>
  <si>
    <t>Prazo de Inscrição:</t>
  </si>
  <si>
    <t>Deadline:</t>
  </si>
  <si>
    <t>Fecha Límite:</t>
  </si>
  <si>
    <t>Date Limite:</t>
  </si>
  <si>
    <r>
      <t>(</t>
    </r>
    <r>
      <rPr>
        <sz val="9"/>
        <color theme="3"/>
        <rFont val="Calibri"/>
        <family val="2"/>
        <scheme val="minor"/>
      </rPr>
      <t>Ø</t>
    </r>
    <r>
      <rPr>
        <sz val="8"/>
        <color theme="3"/>
        <rFont val="Calibri"/>
        <family val="2"/>
        <scheme val="minor"/>
      </rPr>
      <t xml:space="preserve"> 0,80 x 0,70)</t>
    </r>
  </si>
  <si>
    <t>Geral</t>
  </si>
  <si>
    <t>409 568</t>
  </si>
  <si>
    <t>Atenção! Não requisitou Stand/m2. Este campo só é válido para Stands da FIL</t>
  </si>
  <si>
    <t>Attention! Not requested Stand/sqm. This field is only valid for the FIL Stands</t>
  </si>
  <si>
    <t>Attention! N'avez pas demandée Stand/m2. Ce champ est uniquement valable pour les Stands de FIL</t>
  </si>
  <si>
    <t>1 Monophase Electric Board up to 10A with Electrical Outlet</t>
  </si>
  <si>
    <t>T2</t>
  </si>
  <si>
    <t>Las solicitudes efectuadas durante el montaje y realización provocarán un incremento de 30% y estan sujetas a la disponibilidad del producto. La renuncia de los servicios solicitados sólo se podrá hacer hasta el 4º día antes del período de montaje, a partir de esa fecha no habrá lugar a la devolución del pago.</t>
  </si>
  <si>
    <t>1 Quadro eléctrico monofásico até 10A com Tomada</t>
  </si>
  <si>
    <t>1 Cuadro eléctrico monofásico hasta 10A con Enchufe</t>
  </si>
  <si>
    <t>1 Tableau électrique monophasé de 10A avec Prise</t>
  </si>
  <si>
    <t>Language / Idioma / Idiome</t>
  </si>
  <si>
    <t>Les demandes lors de l'assemblage et de réalisation a augmenté de 30% et sous réserve de disponibilité du produit. Le retrait des services demandés devrait être fait pour le 4ème jour avant la période de mise en place, à compter de ce jour, il n'y aura pas de remboursement de la somme versée.</t>
  </si>
  <si>
    <t>NOME A FIGURAR NO STAND</t>
  </si>
  <si>
    <t>VERMELHO</t>
  </si>
  <si>
    <t>VERDE</t>
  </si>
  <si>
    <t>AZUL</t>
  </si>
  <si>
    <t>CINZA</t>
  </si>
  <si>
    <t>RED</t>
  </si>
  <si>
    <t>GREEN</t>
  </si>
  <si>
    <t>BLUE</t>
  </si>
  <si>
    <t>GREY</t>
  </si>
  <si>
    <t>ROJO</t>
  </si>
  <si>
    <t>GRIS</t>
  </si>
  <si>
    <t>ROUGE</t>
  </si>
  <si>
    <t>VERT</t>
  </si>
  <si>
    <t>BLEU</t>
  </si>
  <si>
    <t>Campo Obrigatório</t>
  </si>
  <si>
    <t>Required Field</t>
  </si>
  <si>
    <t>servifil@ccl.fil.pt</t>
  </si>
  <si>
    <t>●</t>
  </si>
  <si>
    <t>Nome da Empresa Expositora:</t>
  </si>
  <si>
    <t>Company Name Exhibitor:</t>
  </si>
  <si>
    <t>Nom de l'Entreprise Exposant:</t>
  </si>
  <si>
    <t>Champs Obligatoires</t>
  </si>
  <si>
    <t>Champ Obligatoire</t>
  </si>
  <si>
    <t>(Máximo 20 caracteres)</t>
  </si>
  <si>
    <t>(Maximum 20 characters)</t>
  </si>
  <si>
    <t>(Maximum 20 caractères)</t>
  </si>
  <si>
    <t>1 Lettering em autocolante vinil 1,40m de comprimento com letra Arial Bold</t>
  </si>
  <si>
    <t>1 Lettering in vinyl adhesive with 1,40m lenght with Arial Bold font</t>
  </si>
  <si>
    <t>1 Lettering en vinilo adhesivo 1,40m de largo con letra Arial Bold</t>
  </si>
  <si>
    <t>1 Lettering sur vinyle auto-adhésif avec 1,40m de longue avec lettre Arial Bold</t>
  </si>
  <si>
    <t>IVA a taxa de:   (Ler NORMAS DE PARTICIPAÇÃO)</t>
  </si>
  <si>
    <t>VAT rate:  (Read PARTICIPATION RULES)</t>
  </si>
  <si>
    <t>IVA a la tasa de:  (Leer NORMAS DE PARTICIPACIÓN)</t>
  </si>
  <si>
    <t>Taux de TVA: (Lire NORMES DE PARTICIPATION)</t>
  </si>
  <si>
    <t>Nombre de Empresa Expositora:</t>
  </si>
  <si>
    <t>¡Atención! No solicitó Stand/m2. Este campo sólo es válido para los Stands de FIL</t>
  </si>
  <si>
    <t>◄</t>
  </si>
  <si>
    <t>Se requisitar Stand à FIL e não preencher este campo, será colocado na pala do Stand o nome da inscrição (letra Arial Bold)</t>
  </si>
  <si>
    <t>If request Stand to FIL and do not fill this field, we will place the name of the registration on the front of the Stand (Arial Bold font)</t>
  </si>
  <si>
    <t>Si solicita Stand de FIL  y no rellena este campo, colocaremos en el frontis del Stand el nombre de la inscripción (letra Arial Bold)</t>
  </si>
  <si>
    <t>Si vous demandez Stand FIL et pas remplir ce champ, sera mis sur le front du Stand le nom de l'inscription (lettre Arial Bold)</t>
  </si>
  <si>
    <t>9 sqm Carpet</t>
  </si>
  <si>
    <t>TIPO  3</t>
  </si>
  <si>
    <t>REQUINTE  18</t>
  </si>
  <si>
    <t>TIPO 3</t>
  </si>
  <si>
    <t>410 550</t>
  </si>
  <si>
    <t>Campo Obligatorio</t>
  </si>
  <si>
    <t>22,00 € /</t>
  </si>
  <si>
    <t>26,00 € /</t>
  </si>
  <si>
    <t>29,50 € /</t>
  </si>
  <si>
    <t>T1+2+3</t>
  </si>
  <si>
    <t>NÃO</t>
  </si>
  <si>
    <t>NO</t>
  </si>
  <si>
    <t xml:space="preserve">TIPO 2  -  Impressão Digital no Balcão   (1,56 x 0,80) </t>
  </si>
  <si>
    <t>TIPO 2  -  Digital Printing on the Counter  (1,56 x 0,80)</t>
  </si>
  <si>
    <t xml:space="preserve">TIPO 2  -  Impresión Digital en el Mostrador  (1,56 x 0,80) </t>
  </si>
  <si>
    <t>TIPO 2  -  Impression Digitale sur le Compteur  (1,56 x 0,80)</t>
  </si>
  <si>
    <t>MOBILIÁRIO / MATERIAL    (Adicional para Stands FIL)</t>
  </si>
  <si>
    <t>FURNITURE / MATERIAL     (Additional for Stands FIL)</t>
  </si>
  <si>
    <t>MOBILIARIO / MATERIAL     (Adicional para Stands FIL)</t>
  </si>
  <si>
    <t>MEUBLES / MATERIEL     (Additionnel pour Stands FIL)</t>
  </si>
  <si>
    <t>MATERIAL GRÁFICO    (para Stands FIL)</t>
  </si>
  <si>
    <t>GRAPHIC MATERIAL     (for Stands FIL)</t>
  </si>
  <si>
    <t>MATERIEL GRAPHIQUE     (pour Stands FIL)</t>
  </si>
  <si>
    <t xml:space="preserve">TIPO 1, 2 and 3 - Digital Printing on Fascia </t>
  </si>
  <si>
    <t>TIPO 1, 2 y 3 - Impresión Digital en el Frontis</t>
  </si>
  <si>
    <t>TIPO 1, 2 et 3 - Impression Digitale sur Pala</t>
  </si>
  <si>
    <t xml:space="preserve">TIPO 1, 2 e 3 - Impressão Digital na Pala </t>
  </si>
  <si>
    <t>REQUINTE  (18 e 27 m2)  -  Impressão em vinil colada na parede (2,80 x 2,30)</t>
  </si>
  <si>
    <t>REQUINTE   (18 and 27 sqm)   - Printing on vinyl glued to the wall  (2,80 x 2,30)</t>
  </si>
  <si>
    <t>REQUINTE  (18 y 27 m2) - Impresión en vinilo pegada en la pared (2,80 x 2,30)</t>
  </si>
  <si>
    <t>REQUINTE  (18 et 27 m2) - Impression  en vinyle collée sur le mur (2,80 x 2,30)</t>
  </si>
  <si>
    <t>MATERIAL GRÁFICO     (para Stands FIL)</t>
  </si>
  <si>
    <t>Cube structure Chipboard (2,50m height)</t>
  </si>
  <si>
    <t>Estructura cubo en aglomerado de madera (2,50m alt.)</t>
  </si>
  <si>
    <t>Structure Cube aggloméré (2,50m hauteur)</t>
  </si>
  <si>
    <t>Estrutura cubo em aglomerado de madeira (2,50m alt.)</t>
  </si>
  <si>
    <t>Alcatifa cor Cinza</t>
  </si>
  <si>
    <t>Moqueta color Gris</t>
  </si>
  <si>
    <t>Moquette couleur Grise</t>
  </si>
  <si>
    <t>Gray color Carpet</t>
  </si>
  <si>
    <t>La reducción o eliminación de elementos que constituyan la estructura del stand, no implica una reducción de costes.
Todo el material utilizado en el stand, es alquilado, por lo que cualquier daño provocado el expositor tendrá que asumir los costes.</t>
  </si>
  <si>
    <t>Cadeira em PVC branca e pés cinza</t>
  </si>
  <si>
    <t>PVC white chair and feet gray</t>
  </si>
  <si>
    <t>Silla en PVC blanca y Pies Gris</t>
  </si>
  <si>
    <t xml:space="preserve">Chaise en  PVC blanc et pieds gris </t>
  </si>
  <si>
    <t xml:space="preserve">Mesa redonda branca </t>
  </si>
  <si>
    <t xml:space="preserve">Round table white </t>
  </si>
  <si>
    <t xml:space="preserve">Mesa redonda blanca </t>
  </si>
  <si>
    <t>Table ronde blanc</t>
  </si>
  <si>
    <t>Calha com 2 Projectores para Stands TIPO 1, 2 e 3</t>
  </si>
  <si>
    <t>Rail with 2 Projectors for Stands TIPO 1, 2 and 3</t>
  </si>
  <si>
    <t>Carril con 2 Focos para Stands TIPO 1, 2 y 3</t>
  </si>
  <si>
    <t>Creux avec 2 Projecteurs pour Stands TIPO 1, 2 et 3</t>
  </si>
  <si>
    <t>Armazém com porta  (m2)</t>
  </si>
  <si>
    <t>Storeroom with door (sqm)</t>
  </si>
  <si>
    <t>Almacén con puerta (m2)</t>
  </si>
  <si>
    <t>Entrepôt avec porte (m2)</t>
  </si>
  <si>
    <t>Balcão branco e cinza, prateleira, portas e fechadura (1,03x 0,50x1,00 Alt)</t>
  </si>
  <si>
    <t>Counter white and gray, shelf, sliding doors and lock (1,03x0,50x1,00 height)</t>
  </si>
  <si>
    <t>Mostrador blanco y gris, balda, puertas y cerradura (1,03x0,50x1,00 Alt)</t>
  </si>
  <si>
    <t>Bureau blanc et gris, étagère, portes et serrure (1,03x0,50x1,00 Hauteur)</t>
  </si>
  <si>
    <t>NON</t>
  </si>
  <si>
    <t>Ler+</t>
  </si>
  <si>
    <t>Read+</t>
  </si>
  <si>
    <t>Leer+</t>
  </si>
  <si>
    <t>Lire+</t>
  </si>
  <si>
    <t>ATENÇÃO!</t>
  </si>
  <si>
    <t>ATTENTION!</t>
  </si>
  <si>
    <t>¡ATENCIÓN!</t>
  </si>
  <si>
    <t>Banco Montepio Geral  -  IBAN: PT50 0036 0088 9910 0059 356 91 -  BIC/SWIFT: MPIOPTPL</t>
  </si>
  <si>
    <t>Restante pagamento até:</t>
  </si>
  <si>
    <t>Remaining payment until:</t>
  </si>
  <si>
    <t>Restante pago hasta el:</t>
  </si>
  <si>
    <t>Restant paiement jusqu'à:</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</si>
  <si>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</si>
  <si>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</si>
  <si>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</si>
  <si>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</si>
  <si>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IMAGENS PARA PRODUÇÃO E APLICAÇÃO devem ser enviadas em formato digital, preferencialmente em .PDF, .TIFF ou .JPEG, com uma resolução mínima de 72 dpi’s ao tamanho natural (1:1), com as fontes convertidas em curvas.</t>
  </si>
  <si>
    <t>IMAGES FOR PRODUCTION AND APPLICATION must be submitted in digital format, preferably in .PDF, .TIFF or .JPEG, with a minimum resolution of 72 dpi's natural size (1: 1), with the fonts converted into curves.</t>
  </si>
  <si>
    <t>IMAGENES PARA IMPRESIÓN Y APLICACIÓN deben ser enviadas en formato digital, en los siguientes formatos: .PDF, .TIFF o .JPEG, con una resolución mínima de 72 dpi’s, al tamaño natural (1:1), con las fuentes convertidas en curvas.</t>
  </si>
  <si>
    <t>IMAGES POUR PRODUCTION ET APPLICATION doit être envoyé en format digital, de préférence au format .PDF, .TIFF ou JPEG avec une résolution minimum de 72 DPI à la taille naturel (1: 1), avec les types de lettres converties en courbes.</t>
  </si>
  <si>
    <t>Banco alto branco com costas W</t>
  </si>
  <si>
    <t>Stool with white back W</t>
  </si>
  <si>
    <t>Taburete blanco con espalda W</t>
  </si>
  <si>
    <t>Tabouret avec dos blanc W</t>
  </si>
  <si>
    <t xml:space="preserve"> (42 x 37 x 111 cm Alt.)</t>
  </si>
  <si>
    <t>410 326</t>
  </si>
  <si>
    <t>A redução ou a eliminação de elementos que constituam a estrutura do stand, não implicam uma redução de custos.
Todo o material utilizado no stand, é alugado, pelo que qualquer dano provocado, o expositor terá que assumir os custos.</t>
  </si>
  <si>
    <t>The reduction or the elimination of elements which make up the stand structure of the do not imply a reduction in costs.
All material used in the stand is rented, so any damage the exhibitor will have to bear the costs.</t>
  </si>
  <si>
    <t>La réduction ou l'élimination des éléments qui constituent la structure du stand, n'impliquent pas une réduction des coûts.
Tout le matériel utilisé dans le stand est loué, donc tout dommage causé, le exposant devra supporter les coûts.</t>
  </si>
  <si>
    <t>Alcatifa</t>
  </si>
  <si>
    <t>410 540</t>
  </si>
  <si>
    <t>Requin</t>
  </si>
  <si>
    <t>Pagamento inicial com a entrega da Requisição:</t>
  </si>
  <si>
    <t>Initial payment with the delivery of the Request:</t>
  </si>
  <si>
    <t>Pago inicial con la entrega de la Solicitud:</t>
  </si>
  <si>
    <t>Paiement initial avec la livraison de la Demande:</t>
  </si>
  <si>
    <t>1 Régua de Projectores por cada 9 m2</t>
  </si>
  <si>
    <t>1 Listón de Focos por cada 9 m2</t>
  </si>
  <si>
    <t>1 Règle de Projecteurs par 9 m2</t>
  </si>
  <si>
    <t>1 Ruler of Projectors per 9 sqm</t>
  </si>
  <si>
    <t>Rua do Bojador - Edifício FIL  -  1998-010 Lisboa  -  PORTUGAL</t>
  </si>
  <si>
    <t xml:space="preserve">14 a 16 de Novembro 2019    </t>
  </si>
  <si>
    <t>O Stand será entregue à partir das 15H00 do dia  12 / 11 / 2019     (inclui Quadro Eléctrico)</t>
  </si>
  <si>
    <t>The Stand is delivered from 15H00 the day  12 / 11 / 2019     (includes Electric Board)</t>
  </si>
  <si>
    <t>El Stand se entrega a partir de las 15H00 del dia  12 / 11 / 2019     (incluye Cuadro Eléctrico)</t>
  </si>
  <si>
    <t>Le Stand sera livré à partir de 15H00 le jour  12 / 11 / 2019     (inclut Tableau Électrique)</t>
  </si>
  <si>
    <t>www.omd.pt/congresso/2019</t>
  </si>
  <si>
    <t>EXPODENTARIA 2019</t>
  </si>
  <si>
    <t>Paredes em painéis laminados a branco; Perfil em alumínio acetinado (2,5m alt)</t>
  </si>
  <si>
    <t>Walls with white laminated panels; Profile in satin aluminum (2,5m height)</t>
  </si>
  <si>
    <t>Paredes en paneles laminados en blanco; Perfil de alumínio satinado (2,5m alt.)</t>
  </si>
  <si>
    <t>Murs en panneaux de stratifié blanc;  Profilé d'aluminium satiné (2,5m hauteur)</t>
  </si>
  <si>
    <t>REQUINTE  27</t>
  </si>
  <si>
    <t xml:space="preserve">TIPO 1, 2 e 3  -  Impressão em vinil colada na parede (0,97 x 2,30) </t>
  </si>
  <si>
    <t xml:space="preserve">TIPO 1, 2 and 3  -  Printing on vinyl glued to the wall  (0,97 x 2,30) </t>
  </si>
  <si>
    <t xml:space="preserve">TIPO 1, 2 y 3  -  Impresión en vinilo pegada en la pared  (0,97 x 2,30) </t>
  </si>
  <si>
    <t xml:space="preserve">TIPO 1, 2 et 3  -  Impression en vinyle collée sur le mur  (0,97 x 2,30) </t>
  </si>
  <si>
    <t>18 m2 de Alcatifa cor Cinza</t>
  </si>
  <si>
    <t>27 sqm Carpet Grey color</t>
  </si>
  <si>
    <t>27 m2 de Moqueta color Gris</t>
  </si>
  <si>
    <t>27 m2 de Moquette couleur Grise</t>
  </si>
  <si>
    <t>27 m2 de Alcatifa cor Cinza</t>
  </si>
  <si>
    <t>18 sqm Carpet Grey color</t>
  </si>
  <si>
    <t>18 m2 de Moqueta color Gris</t>
  </si>
  <si>
    <t>18 m2 de Moquette couleur Grise</t>
  </si>
  <si>
    <t>4 Projectores de halogéneo 300w</t>
  </si>
  <si>
    <t xml:space="preserve">4 Spotlights 300w </t>
  </si>
  <si>
    <t>4 Focos de halogeneo 300w</t>
  </si>
  <si>
    <t>4 Projecteurs halogènes 300w</t>
  </si>
  <si>
    <t>(Só aplicável em espaços com 3 frentes)</t>
  </si>
  <si>
    <t>(Only applicable in spaces with 3 open sides)</t>
  </si>
  <si>
    <t>(Sólo aplicable en espacios con 3 calles)</t>
  </si>
  <si>
    <t>(Seulement applicable dans espaces avec 3 devants)</t>
  </si>
  <si>
    <t>PRETENDE ALTERAR A COR DA ALCATIFA?</t>
  </si>
  <si>
    <t>¿PRETENDE CAMBIAR EL COLOR DE LA MOQUETA?</t>
  </si>
  <si>
    <t>VOUS PRETENTEZ DE CHANGER LA COULEUR DU TAPIS?</t>
  </si>
  <si>
    <t>DO YOU PRETEND TO CHANGE THE COLOR OF THE CARPET?</t>
  </si>
  <si>
    <t>SIM</t>
  </si>
  <si>
    <t>YES</t>
  </si>
  <si>
    <t>SÍ</t>
  </si>
  <si>
    <t>OUI</t>
  </si>
  <si>
    <t>Lettering com identificação da Empresa    (2,77 x 0,22) com letra Arial Bold</t>
  </si>
  <si>
    <t>Lettering with Company Identification (2.77 x 0.22) with Arial Bold font</t>
  </si>
  <si>
    <t>Lettering con identificación de la Empresa    (2,77 x 0,22) con letra Arial Bold</t>
  </si>
  <si>
    <t>Lettering avec identification de l'Entreprise (2,77 x 0,22) avec lettre Arial Bold</t>
  </si>
  <si>
    <t>Lettering com identificação da Empresa  (1,48 x 0,26 / 0,47 altura central) com letra Arial Bold</t>
  </si>
  <si>
    <t>Lettering with Company Identification   (1,48 x 0,26 / 0,47 central height) with Arial Bold font</t>
  </si>
  <si>
    <t>Lettering con identificación de la Empresa   (1,48 x 0,26 / 0,47 alt. central) con letra Arial Bold</t>
  </si>
  <si>
    <t>Lettering avec identification de l'Entreprise  (1,48 x 0,26 / 0,47 hauteur centrale) avec lettre Arial Bold</t>
  </si>
  <si>
    <t xml:space="preserve">14 à 16 Novembre 2019     </t>
  </si>
  <si>
    <t xml:space="preserve">14 al 16 de Noviembre 2019     </t>
  </si>
  <si>
    <t xml:space="preserve">14 to 16 November 2019     </t>
  </si>
  <si>
    <t>Mob</t>
  </si>
  <si>
    <t>PROJECTO ESPECIAL FIL</t>
  </si>
  <si>
    <t>Obrigatório enviar projecto do Stand para aprovação da Organização até   02 / 10 / 2019</t>
  </si>
  <si>
    <t>Required to submit project Stand for approval to the Organization until   02 / 10 / 2019</t>
  </si>
  <si>
    <t>Obligatório enviar proyecto Stand para aprobación de la Organización hasta   02 / 10 / 2019</t>
  </si>
  <si>
    <t>Obligatoire envoyer projet du Stand pour approbation de l'Organisation jusqu'à   02 / 10 / 2019</t>
  </si>
  <si>
    <t>PROJET SPÉCIAL FIL</t>
  </si>
  <si>
    <t>PROYECTO ESPECIAL FIL</t>
  </si>
  <si>
    <t>PROJECT SPECIAL FIL</t>
  </si>
  <si>
    <t>DO YOU PRETEND TO RENT THE STRUCTURE</t>
  </si>
  <si>
    <t xml:space="preserve">¿PRETENDE ALQUILAR LA ESTRUCTURA DE </t>
  </si>
  <si>
    <t xml:space="preserve">VOULEZ-VOUS  LOUER  LA  STRUCTURE DU </t>
  </si>
  <si>
    <t>PRETENDE ALUGAR ESTRUCTURA DE</t>
  </si>
  <si>
    <t>Stand FIL?</t>
  </si>
  <si>
    <t>(Sob Orçamento)</t>
  </si>
  <si>
    <t>(Under budget)</t>
  </si>
  <si>
    <t>(Bajo presupuesto)</t>
  </si>
  <si>
    <t>(Sous budget)</t>
  </si>
  <si>
    <t>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t>
  </si>
  <si>
    <t>Soluciones específicas para su participación, desde el proyecto a la realización.
De acuerdo con los objetivos que pretende alcanzar con su presencia en el evento, FIL proyecta un stand a su imagen y de acuerdo a sus requisitos de marketing y presupuesto.
Indique su interés en esta opción y pronto será contactado por nuestros servicios.</t>
  </si>
  <si>
    <t>Specific solutions for your participation, from the project to the realization.
In accordance with the objectives it aims to achieve through its presence at the event, FIL designs a stand in its image and according to its marketing and budget requirements.
Please indicate your interest in this option and you will be contacted shortly by our services.</t>
  </si>
  <si>
    <t>Des solutions spécifiques pour votre participation, du projet à la réalisation.
Conformément aux objectifs qu’elle souhaite atteindre par sa présence à l’événement, FIL conçoit un stand à son image, en fonction de ses impératifs marketing et budgétaires.
Veuillez indiquer votre intérêt pour cette option et vous serez contacté sous peu par nos services.</t>
  </si>
  <si>
    <t>PARA FACILITAR A SUA PARTICIPAÇÃO REQUISITE A ESTRUTURA DE STAND AOS SERVIÇOS DA FIL</t>
  </si>
  <si>
    <t>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t>
  </si>
  <si>
    <t>Requisitions during the setting-up and realization have a penalty of 30% and is subject to availability of the product. The cancellation of requested 
services will only be accepted up until the 4th day before the setting up period, after that we will be unable to refund you.</t>
  </si>
  <si>
    <t>PARA FACILITAR SU PARTICIPACIÓN SOLICITE LA ESTRUCTURA DE STAND A LOS SERVICIOS DE LA FIL</t>
  </si>
  <si>
    <t>TO FACILITATE YOUR PARTICIPATION REQUEST THE STAND STRUCTURE TO THE FIL SERVICES</t>
  </si>
  <si>
    <t>POUR FACILITER VOTRE PARTICIPATION, DEVEZ DEMANDEZ LA STRUCTURE DU STAND AUX SERVICES DE FIL</t>
  </si>
  <si>
    <t>(2) STANDS FIL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</si>
</sst>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 \/\ mm\ \/\ yyyy"/>
    <numFmt numFmtId="165" formatCode="#,##0.00\ &quot;€&quot;"/>
  </numFmts>
  <fonts count="99" x14ac:knownFonts="1">
    <font>
      <sz val="10"/>
      <name val="Arial"/>
    </font>
    <font>
      <sz val="8"/>
      <color theme="1"/>
      <name val="Calibri"/>
      <family val="2"/>
    </font>
    <font>
      <sz val="8"/>
      <color theme="1"/>
      <name val="Calibri"/>
      <family val="2"/>
    </font>
    <font>
      <sz val="8"/>
      <color theme="1"/>
      <name val="Calibri"/>
      <family val="2"/>
    </font>
    <font>
      <sz val="10"/>
      <color theme="1"/>
      <name val="Bookman Old Style"/>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indexed="10"/>
      <name val="Calibri"/>
      <family val="2"/>
    </font>
    <font>
      <u/>
      <sz val="10"/>
      <color theme="10"/>
      <name val="Arial"/>
      <family val="2"/>
    </font>
    <font>
      <b/>
      <sz val="9"/>
      <color theme="3"/>
      <name val="Calibri"/>
      <family val="2"/>
    </font>
    <font>
      <sz val="8"/>
      <color theme="3"/>
      <name val="Calibri"/>
      <family val="2"/>
    </font>
    <font>
      <b/>
      <sz val="10"/>
      <color theme="3"/>
      <name val="Calibri"/>
      <family val="2"/>
    </font>
    <font>
      <sz val="10"/>
      <name val="Calibri"/>
      <family val="2"/>
    </font>
    <font>
      <sz val="7"/>
      <name val="Calibri"/>
      <family val="2"/>
    </font>
    <font>
      <sz val="8"/>
      <color rgb="FF1F497D"/>
      <name val="Calibri"/>
      <family val="2"/>
    </font>
    <font>
      <sz val="8"/>
      <name val="Calibri"/>
      <family val="2"/>
    </font>
    <font>
      <sz val="8"/>
      <color theme="3"/>
      <name val="Calibri"/>
      <family val="2"/>
      <scheme val="minor"/>
    </font>
    <font>
      <b/>
      <sz val="8"/>
      <color theme="3"/>
      <name val="Calibri"/>
      <family val="2"/>
      <scheme val="minor"/>
    </font>
    <font>
      <b/>
      <u/>
      <sz val="8"/>
      <color theme="3"/>
      <name val="Calibri"/>
      <family val="2"/>
      <scheme val="minor"/>
    </font>
    <font>
      <u/>
      <sz val="8"/>
      <color theme="3"/>
      <name val="Calibri"/>
      <family val="2"/>
      <scheme val="minor"/>
    </font>
    <font>
      <b/>
      <u/>
      <sz val="8"/>
      <color theme="3"/>
      <name val="Calibri"/>
      <family val="2"/>
    </font>
    <font>
      <b/>
      <sz val="8"/>
      <color theme="3"/>
      <name val="Calibri"/>
      <family val="2"/>
    </font>
    <font>
      <sz val="9"/>
      <name val="Calibri"/>
      <family val="2"/>
    </font>
    <font>
      <sz val="9"/>
      <color theme="3"/>
      <name val="Calibri"/>
      <family val="2"/>
    </font>
    <font>
      <b/>
      <sz val="9"/>
      <name val="Calibri"/>
      <family val="2"/>
    </font>
    <font>
      <b/>
      <sz val="9"/>
      <color rgb="FFFF0000"/>
      <name val="Calibri"/>
      <family val="2"/>
    </font>
    <font>
      <sz val="8"/>
      <color theme="0" tint="-0.499984740745262"/>
      <name val="Calibri"/>
      <family val="2"/>
    </font>
    <font>
      <sz val="8"/>
      <color theme="0"/>
      <name val="Calibri"/>
      <family val="2"/>
    </font>
    <font>
      <b/>
      <sz val="8"/>
      <color rgb="FF1F497D"/>
      <name val="Calibri"/>
      <family val="2"/>
    </font>
    <font>
      <b/>
      <sz val="8"/>
      <name val="Calibri"/>
      <family val="2"/>
    </font>
    <font>
      <b/>
      <sz val="8"/>
      <color rgb="FFFF0000"/>
      <name val="Calibri"/>
      <family val="2"/>
    </font>
    <font>
      <i/>
      <sz val="8"/>
      <color theme="3"/>
      <name val="Calibri"/>
      <family val="2"/>
    </font>
    <font>
      <sz val="8"/>
      <color theme="9" tint="-0.249977111117893"/>
      <name val="Calibri"/>
      <family val="2"/>
    </font>
    <font>
      <sz val="12"/>
      <name val="Calibri"/>
      <family val="2"/>
    </font>
    <font>
      <sz val="8"/>
      <name val="Arial"/>
      <family val="2"/>
    </font>
    <font>
      <b/>
      <sz val="8"/>
      <color rgb="FFFF0000"/>
      <name val="Rockwell Extra Bold"/>
      <family val="1"/>
    </font>
    <font>
      <b/>
      <sz val="8"/>
      <color theme="1"/>
      <name val="Calibri"/>
      <family val="2"/>
    </font>
    <font>
      <sz val="11"/>
      <name val="Calibri"/>
      <family val="2"/>
    </font>
    <font>
      <sz val="8"/>
      <color theme="3" tint="0.39997558519241921"/>
      <name val="Calibri"/>
      <family val="2"/>
    </font>
    <font>
      <b/>
      <u/>
      <sz val="8"/>
      <color theme="10"/>
      <name val="Calibri"/>
      <family val="2"/>
      <scheme val="minor"/>
    </font>
    <font>
      <sz val="8"/>
      <color theme="1" tint="0.34998626667073579"/>
      <name val="Calibri"/>
      <family val="2"/>
    </font>
    <font>
      <sz val="8"/>
      <color theme="8"/>
      <name val="Calibri"/>
      <family val="2"/>
    </font>
    <font>
      <b/>
      <u/>
      <sz val="8"/>
      <color rgb="FF0000FF"/>
      <name val="Arial"/>
      <family val="2"/>
    </font>
    <font>
      <sz val="8"/>
      <color rgb="FF1F497D"/>
      <name val="Calibri"/>
      <family val="2"/>
      <scheme val="minor"/>
    </font>
    <font>
      <sz val="8"/>
      <color theme="9" tint="-0.249977111117893"/>
      <name val="Calibri"/>
      <family val="2"/>
      <scheme val="minor"/>
    </font>
    <font>
      <sz val="8"/>
      <color theme="8"/>
      <name val="Calibri"/>
      <family val="2"/>
      <scheme val="minor"/>
    </font>
    <font>
      <sz val="8"/>
      <name val="Calibri"/>
      <family val="2"/>
      <scheme val="minor"/>
    </font>
    <font>
      <sz val="9"/>
      <color theme="1"/>
      <name val="Calibri"/>
      <family val="2"/>
    </font>
    <font>
      <b/>
      <u/>
      <sz val="8"/>
      <color rgb="FF92D050"/>
      <name val="Calibri"/>
      <family val="2"/>
    </font>
    <font>
      <b/>
      <u/>
      <sz val="18"/>
      <color rgb="FF92D050"/>
      <name val="Calibri"/>
      <family val="2"/>
    </font>
    <font>
      <u/>
      <sz val="9"/>
      <color theme="10"/>
      <name val="Calibri"/>
      <family val="2"/>
    </font>
    <font>
      <sz val="9"/>
      <color theme="3"/>
      <name val="Calibri"/>
      <family val="2"/>
      <scheme val="minor"/>
    </font>
    <font>
      <u/>
      <sz val="10"/>
      <color rgb="FF0000FF"/>
      <name val="Arial"/>
      <family val="2"/>
    </font>
    <font>
      <b/>
      <u/>
      <sz val="9"/>
      <color theme="3"/>
      <name val="Calibri"/>
      <family val="2"/>
    </font>
    <font>
      <sz val="8"/>
      <color theme="0"/>
      <name val="Calibri"/>
      <family val="2"/>
      <scheme val="minor"/>
    </font>
    <font>
      <b/>
      <sz val="16"/>
      <color theme="3"/>
      <name val="Calibri"/>
      <family val="2"/>
    </font>
    <font>
      <b/>
      <sz val="8"/>
      <name val="Calibri"/>
      <family val="2"/>
      <scheme val="minor"/>
    </font>
    <font>
      <b/>
      <sz val="8"/>
      <color rgb="FFFF0000"/>
      <name val="Calibri"/>
      <family val="2"/>
      <scheme val="minor"/>
    </font>
    <font>
      <sz val="10"/>
      <color theme="3"/>
      <name val="Calibri"/>
      <family val="2"/>
    </font>
    <font>
      <sz val="12"/>
      <color theme="3"/>
      <name val="Calibri"/>
      <family val="2"/>
    </font>
    <font>
      <b/>
      <sz val="8"/>
      <color rgb="FF92D050"/>
      <name val="Calibri"/>
      <family val="2"/>
    </font>
    <font>
      <sz val="7"/>
      <color theme="1" tint="0.34998626667073579"/>
      <name val="Calibri"/>
      <family val="2"/>
    </font>
    <font>
      <b/>
      <sz val="7"/>
      <color theme="1" tint="0.34998626667073579"/>
      <name val="Calibri"/>
      <family val="2"/>
      <scheme val="minor"/>
    </font>
    <font>
      <sz val="8"/>
      <color theme="1"/>
      <name val="Calibri"/>
      <family val="2"/>
      <scheme val="minor"/>
    </font>
    <font>
      <sz val="9"/>
      <name val="Calibri"/>
      <family val="2"/>
      <scheme val="minor"/>
    </font>
    <font>
      <b/>
      <sz val="9"/>
      <color theme="3"/>
      <name val="Calibri"/>
      <family val="2"/>
      <scheme val="minor"/>
    </font>
    <font>
      <b/>
      <sz val="9"/>
      <color rgb="FF1F497D"/>
      <name val="Calibri"/>
      <family val="2"/>
    </font>
    <font>
      <sz val="9"/>
      <color rgb="FF1F497D"/>
      <name val="Calibri"/>
      <family val="2"/>
    </font>
    <font>
      <sz val="7"/>
      <name val="Calibri"/>
      <family val="2"/>
      <scheme val="minor"/>
    </font>
    <font>
      <b/>
      <sz val="10"/>
      <color theme="3"/>
      <name val="Calibri"/>
      <family val="2"/>
      <scheme val="minor"/>
    </font>
    <font>
      <u/>
      <sz val="8"/>
      <color theme="10"/>
      <name val="Calibri"/>
      <family val="2"/>
    </font>
    <font>
      <u/>
      <sz val="8"/>
      <color theme="0"/>
      <name val="Calibri"/>
      <family val="2"/>
      <scheme val="minor"/>
    </font>
    <font>
      <b/>
      <sz val="8"/>
      <color theme="0"/>
      <name val="Calibri"/>
      <family val="2"/>
      <scheme val="minor"/>
    </font>
    <font>
      <sz val="10"/>
      <color theme="0"/>
      <name val="Calibri"/>
      <family val="2"/>
    </font>
    <font>
      <sz val="12"/>
      <color theme="0"/>
      <name val="Calibri"/>
      <family val="2"/>
    </font>
    <font>
      <sz val="9"/>
      <color theme="0"/>
      <name val="Calibri"/>
      <family val="2"/>
    </font>
    <font>
      <b/>
      <sz val="12"/>
      <color theme="3"/>
      <name val="Calibri"/>
      <family val="2"/>
    </font>
  </fonts>
  <fills count="48">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26"/>
      </patternFill>
    </fill>
    <fill>
      <patternFill patternType="solid">
        <fgColor indexed="15"/>
      </patternFill>
    </fill>
    <fill>
      <patternFill patternType="solid">
        <fgColor rgb="FFCCFF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1FFE1"/>
        <bgColor indexed="64"/>
      </patternFill>
    </fill>
    <fill>
      <patternFill patternType="solid">
        <fgColor theme="0" tint="-0.49998474074526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rgb="FF92D050"/>
      </left>
      <right style="thin">
        <color rgb="FF92D050"/>
      </right>
      <top/>
      <bottom style="thin">
        <color rgb="FF92D050"/>
      </bottom>
      <diagonal/>
    </border>
    <border>
      <left style="thin">
        <color rgb="FF92D050"/>
      </left>
      <right/>
      <top/>
      <bottom style="thin">
        <color rgb="FF92D050"/>
      </bottom>
      <diagonal/>
    </border>
    <border>
      <left/>
      <right style="thin">
        <color rgb="FF92D050"/>
      </right>
      <top/>
      <bottom style="thin">
        <color rgb="FF92D050"/>
      </bottom>
      <diagonal/>
    </border>
    <border>
      <left/>
      <right/>
      <top/>
      <bottom style="hair">
        <color rgb="FF92D050"/>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thin">
        <color rgb="FF92D050"/>
      </bottom>
      <diagonal/>
    </border>
    <border>
      <left style="hair">
        <color theme="0" tint="-0.34998626667073579"/>
      </left>
      <right/>
      <top/>
      <bottom/>
      <diagonal/>
    </border>
    <border>
      <left/>
      <right/>
      <top/>
      <bottom style="thin">
        <color theme="0"/>
      </bottom>
      <diagonal/>
    </border>
    <border>
      <left/>
      <right/>
      <top/>
      <bottom style="hair">
        <color theme="3"/>
      </bottom>
      <diagonal/>
    </border>
    <border>
      <left/>
      <right style="thin">
        <color theme="3"/>
      </right>
      <top/>
      <bottom style="hair">
        <color theme="3"/>
      </bottom>
      <diagonal/>
    </border>
    <border>
      <left/>
      <right/>
      <top style="hair">
        <color theme="3"/>
      </top>
      <bottom/>
      <diagonal/>
    </border>
    <border>
      <left style="thin">
        <color theme="3"/>
      </left>
      <right/>
      <top/>
      <bottom style="hair">
        <color theme="3"/>
      </bottom>
      <diagonal/>
    </border>
    <border>
      <left style="thick">
        <color theme="3"/>
      </left>
      <right/>
      <top/>
      <bottom style="thin">
        <color theme="3"/>
      </bottom>
      <diagonal/>
    </border>
    <border>
      <left/>
      <right style="thick">
        <color theme="3"/>
      </right>
      <top/>
      <bottom style="thin">
        <color theme="3"/>
      </bottom>
      <diagonal/>
    </border>
    <border>
      <left/>
      <right/>
      <top style="thin">
        <color theme="0"/>
      </top>
      <bottom style="thick">
        <color theme="3"/>
      </bottom>
      <diagonal/>
    </border>
    <border>
      <left/>
      <right/>
      <top/>
      <bottom style="medium">
        <color rgb="FF92D050"/>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style="thin">
        <color rgb="FF92D050"/>
      </top>
      <bottom/>
      <diagonal/>
    </border>
    <border>
      <left style="thin">
        <color theme="0" tint="-0.24994659260841701"/>
      </left>
      <right/>
      <top/>
      <bottom/>
      <diagonal/>
    </border>
    <border>
      <left style="medium">
        <color rgb="FF92D050"/>
      </left>
      <right/>
      <top style="thick">
        <color theme="3"/>
      </top>
      <bottom style="medium">
        <color rgb="FF92D050"/>
      </bottom>
      <diagonal/>
    </border>
    <border>
      <left/>
      <right style="medium">
        <color rgb="FF92D050"/>
      </right>
      <top style="thick">
        <color theme="3"/>
      </top>
      <bottom style="medium">
        <color rgb="FF92D05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top style="hair">
        <color theme="3"/>
      </top>
      <bottom/>
      <diagonal/>
    </border>
    <border>
      <left/>
      <right/>
      <top/>
      <bottom style="thin">
        <color theme="0" tint="-0.2499465926084170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rgb="FF92D050"/>
      </left>
      <right/>
      <top/>
      <bottom/>
      <diagonal/>
    </border>
    <border>
      <left style="hair">
        <color theme="3"/>
      </left>
      <right/>
      <top style="hair">
        <color theme="3"/>
      </top>
      <bottom/>
      <diagonal/>
    </border>
    <border>
      <left/>
      <right style="hair">
        <color theme="3"/>
      </right>
      <top style="hair">
        <color theme="3"/>
      </top>
      <bottom/>
      <diagonal/>
    </border>
    <border>
      <left style="hair">
        <color theme="3"/>
      </left>
      <right/>
      <top/>
      <bottom style="hair">
        <color theme="3"/>
      </bottom>
      <diagonal/>
    </border>
    <border>
      <left/>
      <right style="hair">
        <color theme="3"/>
      </right>
      <top/>
      <bottom style="hair">
        <color theme="3"/>
      </bottom>
      <diagonal/>
    </border>
  </borders>
  <cellStyleXfs count="96">
    <xf numFmtId="0" fontId="0" fillId="0" borderId="0"/>
    <xf numFmtId="0" fontId="5"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21" borderId="0" applyNumberFormat="0" applyBorder="0" applyAlignment="0" applyProtection="0"/>
    <xf numFmtId="0" fontId="6" fillId="22" borderId="0" applyNumberFormat="0" applyBorder="0" applyAlignment="0" applyProtection="0"/>
    <xf numFmtId="0" fontId="6" fillId="14" borderId="0" applyNumberFormat="0" applyBorder="0" applyAlignment="0" applyProtection="0"/>
    <xf numFmtId="0" fontId="5" fillId="23" borderId="0" applyNumberFormat="0" applyBorder="0" applyAlignment="0" applyProtection="0"/>
    <xf numFmtId="0" fontId="7" fillId="14" borderId="0" applyNumberFormat="0" applyBorder="0" applyAlignment="0" applyProtection="0"/>
    <xf numFmtId="0" fontId="8" fillId="24" borderId="1" applyNumberFormat="0" applyAlignment="0" applyProtection="0"/>
    <xf numFmtId="0" fontId="9" fillId="15" borderId="2" applyNumberFormat="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2" fillId="28"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23" borderId="1" applyNumberFormat="0" applyAlignment="0" applyProtection="0"/>
    <xf numFmtId="0" fontId="17" fillId="0" borderId="6" applyNumberFormat="0" applyFill="0" applyAlignment="0" applyProtection="0"/>
    <xf numFmtId="0" fontId="18" fillId="23" borderId="0" applyNumberFormat="0" applyBorder="0" applyAlignment="0" applyProtection="0"/>
    <xf numFmtId="0" fontId="10" fillId="22" borderId="7" applyNumberFormat="0" applyFont="0" applyAlignment="0" applyProtection="0"/>
    <xf numFmtId="0" fontId="19" fillId="24" borderId="8" applyNumberFormat="0" applyAlignment="0" applyProtection="0"/>
    <xf numFmtId="4" fontId="20" fillId="29" borderId="9" applyNumberFormat="0" applyProtection="0">
      <alignment vertical="center"/>
    </xf>
    <xf numFmtId="4" fontId="21" fillId="29" borderId="9" applyNumberFormat="0" applyProtection="0">
      <alignment vertical="center"/>
    </xf>
    <xf numFmtId="4" fontId="20" fillId="29" borderId="9" applyNumberFormat="0" applyProtection="0">
      <alignment horizontal="left" vertical="center" indent="1"/>
    </xf>
    <xf numFmtId="0" fontId="20" fillId="29" borderId="9" applyNumberFormat="0" applyProtection="0">
      <alignment horizontal="left" vertical="top" indent="1"/>
    </xf>
    <xf numFmtId="4" fontId="20" fillId="30" borderId="0" applyNumberFormat="0" applyProtection="0">
      <alignment horizontal="left" vertical="center" indent="1"/>
    </xf>
    <xf numFmtId="4" fontId="22" fillId="2" borderId="9" applyNumberFormat="0" applyProtection="0">
      <alignment horizontal="right" vertical="center"/>
    </xf>
    <xf numFmtId="4" fontId="22" fillId="4" borderId="9" applyNumberFormat="0" applyProtection="0">
      <alignment horizontal="right" vertical="center"/>
    </xf>
    <xf numFmtId="4" fontId="22" fillId="31" borderId="9" applyNumberFormat="0" applyProtection="0">
      <alignment horizontal="right" vertical="center"/>
    </xf>
    <xf numFmtId="4" fontId="22" fillId="6" borderId="9" applyNumberFormat="0" applyProtection="0">
      <alignment horizontal="right" vertical="center"/>
    </xf>
    <xf numFmtId="4" fontId="22" fillId="7" borderId="9" applyNumberFormat="0" applyProtection="0">
      <alignment horizontal="right" vertical="center"/>
    </xf>
    <xf numFmtId="4" fontId="22" fillId="32" borderId="9" applyNumberFormat="0" applyProtection="0">
      <alignment horizontal="right" vertical="center"/>
    </xf>
    <xf numFmtId="4" fontId="22" fillId="33" borderId="9" applyNumberFormat="0" applyProtection="0">
      <alignment horizontal="right" vertical="center"/>
    </xf>
    <xf numFmtId="4" fontId="22" fillId="34" borderId="9" applyNumberFormat="0" applyProtection="0">
      <alignment horizontal="right" vertical="center"/>
    </xf>
    <xf numFmtId="4" fontId="22" fillId="5" borderId="9" applyNumberFormat="0" applyProtection="0">
      <alignment horizontal="right" vertical="center"/>
    </xf>
    <xf numFmtId="4" fontId="20" fillId="35" borderId="10" applyNumberFormat="0" applyProtection="0">
      <alignment horizontal="left" vertical="center" indent="1"/>
    </xf>
    <xf numFmtId="4" fontId="22" fillId="36" borderId="0" applyNumberFormat="0" applyProtection="0">
      <alignment horizontal="left" vertical="center" indent="1"/>
    </xf>
    <xf numFmtId="4" fontId="23" fillId="37" borderId="0" applyNumberFormat="0" applyProtection="0">
      <alignment horizontal="left" vertical="center" indent="1"/>
    </xf>
    <xf numFmtId="4" fontId="22" fillId="30" borderId="9" applyNumberFormat="0" applyProtection="0">
      <alignment horizontal="right" vertical="center"/>
    </xf>
    <xf numFmtId="4" fontId="24" fillId="36" borderId="0" applyNumberFormat="0" applyProtection="0">
      <alignment horizontal="left" vertical="center" indent="1"/>
    </xf>
    <xf numFmtId="4" fontId="24" fillId="30" borderId="0" applyNumberFormat="0" applyProtection="0">
      <alignment horizontal="left" vertical="center" indent="1"/>
    </xf>
    <xf numFmtId="0" fontId="10" fillId="37" borderId="9" applyNumberFormat="0" applyProtection="0">
      <alignment horizontal="left" vertical="center" indent="1"/>
    </xf>
    <xf numFmtId="0" fontId="10" fillId="37" borderId="9" applyNumberFormat="0" applyProtection="0">
      <alignment horizontal="left" vertical="top" indent="1"/>
    </xf>
    <xf numFmtId="0" fontId="10" fillId="30" borderId="9" applyNumberFormat="0" applyProtection="0">
      <alignment horizontal="left" vertical="center" indent="1"/>
    </xf>
    <xf numFmtId="0" fontId="10" fillId="30" borderId="9" applyNumberFormat="0" applyProtection="0">
      <alignment horizontal="left" vertical="top" indent="1"/>
    </xf>
    <xf numFmtId="0" fontId="10" fillId="3" borderId="9" applyNumberFormat="0" applyProtection="0">
      <alignment horizontal="left" vertical="center" indent="1"/>
    </xf>
    <xf numFmtId="0" fontId="10" fillId="3" borderId="9" applyNumberFormat="0" applyProtection="0">
      <alignment horizontal="left" vertical="top" indent="1"/>
    </xf>
    <xf numFmtId="0" fontId="10" fillId="36" borderId="9" applyNumberFormat="0" applyProtection="0">
      <alignment horizontal="left" vertical="center" indent="1"/>
    </xf>
    <xf numFmtId="0" fontId="10" fillId="36" borderId="9" applyNumberFormat="0" applyProtection="0">
      <alignment horizontal="left" vertical="top" indent="1"/>
    </xf>
    <xf numFmtId="0" fontId="10" fillId="38" borderId="11" applyNumberFormat="0">
      <protection locked="0"/>
    </xf>
    <xf numFmtId="4" fontId="22" fillId="39" borderId="9" applyNumberFormat="0" applyProtection="0">
      <alignment vertical="center"/>
    </xf>
    <xf numFmtId="4" fontId="25" fillId="39" borderId="9" applyNumberFormat="0" applyProtection="0">
      <alignment vertical="center"/>
    </xf>
    <xf numFmtId="4" fontId="22" fillId="39" borderId="9" applyNumberFormat="0" applyProtection="0">
      <alignment horizontal="left" vertical="center" indent="1"/>
    </xf>
    <xf numFmtId="0" fontId="22" fillId="39" borderId="9" applyNumberFormat="0" applyProtection="0">
      <alignment horizontal="left" vertical="top" indent="1"/>
    </xf>
    <xf numFmtId="4" fontId="22" fillId="36" borderId="9" applyNumberFormat="0" applyProtection="0">
      <alignment horizontal="right" vertical="center"/>
    </xf>
    <xf numFmtId="4" fontId="25" fillId="36" borderId="9" applyNumberFormat="0" applyProtection="0">
      <alignment horizontal="right" vertical="center"/>
    </xf>
    <xf numFmtId="4" fontId="22" fillId="30" borderId="9" applyNumberFormat="0" applyProtection="0">
      <alignment horizontal="left" vertical="center" indent="1"/>
    </xf>
    <xf numFmtId="0" fontId="22" fillId="30" borderId="9" applyNumberFormat="0" applyProtection="0">
      <alignment horizontal="left" vertical="top" indent="1"/>
    </xf>
    <xf numFmtId="4" fontId="26" fillId="40" borderId="0" applyNumberFormat="0" applyProtection="0">
      <alignment horizontal="left" vertical="center" indent="1"/>
    </xf>
    <xf numFmtId="4" fontId="27" fillId="36" borderId="9" applyNumberFormat="0" applyProtection="0">
      <alignment horizontal="right" vertical="center"/>
    </xf>
    <xf numFmtId="0" fontId="28" fillId="0" borderId="0" applyNumberFormat="0" applyFill="0" applyBorder="0" applyAlignment="0" applyProtection="0"/>
    <xf numFmtId="0" fontId="11" fillId="0" borderId="12" applyNumberFormat="0" applyFill="0" applyAlignment="0" applyProtection="0"/>
    <xf numFmtId="0" fontId="29" fillId="0" borderId="0" applyNumberFormat="0" applyFill="0" applyBorder="0" applyAlignment="0" applyProtection="0"/>
    <xf numFmtId="0" fontId="10" fillId="0" borderId="0"/>
    <xf numFmtId="0" fontId="30" fillId="0" borderId="0" applyNumberFormat="0" applyFill="0" applyBorder="0" applyAlignment="0" applyProtection="0">
      <alignment vertical="top"/>
      <protection locked="0"/>
    </xf>
    <xf numFmtId="0" fontId="4" fillId="0" borderId="0"/>
    <xf numFmtId="0" fontId="10" fillId="0" borderId="0"/>
    <xf numFmtId="0" fontId="69" fillId="0" borderId="0"/>
    <xf numFmtId="0" fontId="72" fillId="0" borderId="0" applyNumberFormat="0" applyFill="0" applyBorder="0" applyAlignment="0" applyProtection="0">
      <alignment vertical="top"/>
      <protection locked="0"/>
    </xf>
    <xf numFmtId="0" fontId="10" fillId="0" borderId="0"/>
    <xf numFmtId="0" fontId="69" fillId="0" borderId="0"/>
    <xf numFmtId="0" fontId="1" fillId="0" borderId="0"/>
    <xf numFmtId="0" fontId="1" fillId="0" borderId="0"/>
    <xf numFmtId="0" fontId="69" fillId="0" borderId="0"/>
    <xf numFmtId="0" fontId="92" fillId="0" borderId="0" applyNumberFormat="0" applyFill="0" applyBorder="0" applyAlignment="0" applyProtection="0">
      <alignment vertical="top"/>
      <protection locked="0"/>
    </xf>
    <xf numFmtId="0" fontId="1" fillId="0" borderId="0"/>
  </cellStyleXfs>
  <cellXfs count="524">
    <xf numFmtId="0" fontId="0" fillId="0" borderId="0" xfId="0"/>
    <xf numFmtId="0" fontId="38" fillId="0" borderId="0" xfId="83" applyFont="1" applyAlignment="1" applyProtection="1">
      <alignment horizontal="left"/>
      <protection hidden="1"/>
    </xf>
    <xf numFmtId="0" fontId="38" fillId="0" borderId="0" xfId="0" applyFont="1" applyBorder="1" applyProtection="1">
      <protection hidden="1"/>
    </xf>
    <xf numFmtId="0" fontId="38" fillId="0" borderId="0" xfId="0" applyFont="1" applyFill="1" applyBorder="1" applyAlignment="1" applyProtection="1">
      <alignment vertical="center"/>
      <protection hidden="1"/>
    </xf>
    <xf numFmtId="0" fontId="38" fillId="0" borderId="0" xfId="0" applyFont="1" applyBorder="1" applyAlignment="1" applyProtection="1">
      <alignment horizontal="left"/>
      <protection hidden="1"/>
    </xf>
    <xf numFmtId="0" fontId="38" fillId="0" borderId="0" xfId="0" applyFont="1" applyBorder="1" applyAlignment="1" applyProtection="1">
      <protection hidden="1"/>
    </xf>
    <xf numFmtId="0" fontId="32" fillId="0" borderId="0" xfId="0" applyFont="1" applyBorder="1" applyProtection="1">
      <protection hidden="1"/>
    </xf>
    <xf numFmtId="0" fontId="38" fillId="0" borderId="0" xfId="83" applyFont="1" applyFill="1" applyAlignment="1" applyProtection="1">
      <alignment horizontal="left"/>
      <protection hidden="1"/>
    </xf>
    <xf numFmtId="0" fontId="38" fillId="0" borderId="0" xfId="0" applyFont="1" applyFill="1" applyBorder="1" applyProtection="1">
      <protection hidden="1"/>
    </xf>
    <xf numFmtId="0" fontId="38" fillId="0" borderId="0" xfId="0" applyFont="1" applyFill="1" applyBorder="1" applyAlignment="1" applyProtection="1">
      <alignment horizontal="left"/>
      <protection hidden="1"/>
    </xf>
    <xf numFmtId="0" fontId="37" fillId="0" borderId="0" xfId="0" applyFont="1" applyProtection="1">
      <protection hidden="1"/>
    </xf>
    <xf numFmtId="4" fontId="32" fillId="0" borderId="0" xfId="0" applyNumberFormat="1" applyFont="1" applyFill="1" applyBorder="1" applyProtection="1">
      <protection hidden="1"/>
    </xf>
    <xf numFmtId="0" fontId="51" fillId="0" borderId="0" xfId="83" applyFont="1" applyFill="1" applyBorder="1" applyAlignment="1" applyProtection="1">
      <alignment horizontal="left"/>
      <protection hidden="1"/>
    </xf>
    <xf numFmtId="0" fontId="48" fillId="0" borderId="0" xfId="0" applyFont="1" applyFill="1" applyBorder="1" applyAlignment="1" applyProtection="1">
      <alignment horizontal="center"/>
      <protection hidden="1"/>
    </xf>
    <xf numFmtId="0" fontId="42" fillId="0" borderId="0" xfId="0" applyFont="1" applyFill="1" applyBorder="1" applyAlignment="1" applyProtection="1">
      <alignment horizontal="right"/>
      <protection hidden="1"/>
    </xf>
    <xf numFmtId="0" fontId="37" fillId="0" borderId="0" xfId="0" applyFont="1" applyBorder="1" applyProtection="1">
      <protection hidden="1"/>
    </xf>
    <xf numFmtId="0" fontId="32" fillId="0" borderId="0" xfId="0" applyFont="1" applyBorder="1" applyAlignment="1" applyProtection="1">
      <protection hidden="1"/>
    </xf>
    <xf numFmtId="0" fontId="37" fillId="0" borderId="0" xfId="0" applyFont="1" applyAlignment="1" applyProtection="1">
      <alignment horizontal="center"/>
      <protection hidden="1"/>
    </xf>
    <xf numFmtId="0" fontId="32" fillId="0" borderId="0" xfId="0" applyFont="1" applyBorder="1" applyAlignment="1" applyProtection="1">
      <alignment horizontal="left" vertical="center"/>
      <protection hidden="1"/>
    </xf>
    <xf numFmtId="0" fontId="36" fillId="0" borderId="0" xfId="0" applyFont="1" applyBorder="1" applyAlignment="1" applyProtection="1">
      <alignment horizontal="center" vertical="top"/>
      <protection hidden="1"/>
    </xf>
    <xf numFmtId="0" fontId="36" fillId="0" borderId="0" xfId="0" applyFont="1" applyBorder="1" applyAlignment="1" applyProtection="1">
      <alignment vertical="top"/>
      <protection hidden="1"/>
    </xf>
    <xf numFmtId="0" fontId="36" fillId="0" borderId="0" xfId="0" applyFont="1" applyBorder="1" applyProtection="1">
      <protection hidden="1"/>
    </xf>
    <xf numFmtId="0" fontId="50" fillId="0" borderId="0" xfId="0" applyFont="1" applyBorder="1" applyAlignment="1" applyProtection="1">
      <alignment vertical="top"/>
      <protection hidden="1"/>
    </xf>
    <xf numFmtId="4" fontId="50" fillId="0" borderId="0" xfId="0" applyNumberFormat="1" applyFont="1" applyFill="1" applyBorder="1" applyAlignment="1" applyProtection="1">
      <alignment horizontal="right"/>
      <protection hidden="1"/>
    </xf>
    <xf numFmtId="0" fontId="37" fillId="0" borderId="0" xfId="0" applyFont="1" applyBorder="1" applyAlignment="1" applyProtection="1">
      <alignment horizontal="center" vertical="top"/>
      <protection hidden="1"/>
    </xf>
    <xf numFmtId="0" fontId="32" fillId="0" borderId="0" xfId="0" applyFont="1" applyBorder="1" applyAlignment="1" applyProtection="1">
      <alignment vertical="top"/>
      <protection hidden="1"/>
    </xf>
    <xf numFmtId="0" fontId="37" fillId="0" borderId="0" xfId="0" applyFont="1" applyBorder="1" applyAlignment="1" applyProtection="1">
      <alignment vertical="top"/>
      <protection hidden="1"/>
    </xf>
    <xf numFmtId="0" fontId="37" fillId="0" borderId="0" xfId="0" applyFont="1" applyFill="1" applyBorder="1" applyProtection="1">
      <protection hidden="1"/>
    </xf>
    <xf numFmtId="0" fontId="50" fillId="0" borderId="0" xfId="0" applyFont="1" applyBorder="1" applyAlignment="1" applyProtection="1">
      <alignment horizontal="center"/>
      <protection hidden="1"/>
    </xf>
    <xf numFmtId="0" fontId="43" fillId="0" borderId="0" xfId="0" applyFont="1" applyFill="1" applyBorder="1" applyAlignment="1" applyProtection="1">
      <alignment horizontal="center"/>
      <protection hidden="1"/>
    </xf>
    <xf numFmtId="0" fontId="43" fillId="0" borderId="0" xfId="0" applyFont="1" applyFill="1" applyBorder="1" applyAlignment="1" applyProtection="1">
      <alignment vertical="center"/>
      <protection hidden="1"/>
    </xf>
    <xf numFmtId="0" fontId="32" fillId="0" borderId="0" xfId="83" applyFont="1" applyBorder="1" applyAlignment="1" applyProtection="1">
      <protection hidden="1"/>
    </xf>
    <xf numFmtId="0" fontId="53" fillId="0" borderId="0" xfId="83" applyFont="1" applyBorder="1" applyAlignment="1" applyProtection="1">
      <alignment horizontal="right"/>
      <protection hidden="1"/>
    </xf>
    <xf numFmtId="0" fontId="42" fillId="0" borderId="0" xfId="0" applyFont="1" applyBorder="1" applyAlignment="1" applyProtection="1">
      <alignment horizontal="center"/>
      <protection hidden="1"/>
    </xf>
    <xf numFmtId="0" fontId="42" fillId="0" borderId="0" xfId="0" applyFont="1" applyBorder="1" applyAlignment="1" applyProtection="1">
      <alignment horizontal="left"/>
      <protection hidden="1"/>
    </xf>
    <xf numFmtId="0" fontId="43" fillId="0" borderId="0" xfId="0" applyFont="1" applyFill="1" applyBorder="1" applyAlignment="1" applyProtection="1">
      <alignment horizontal="center" vertical="justify"/>
      <protection hidden="1"/>
    </xf>
    <xf numFmtId="0" fontId="36" fillId="0" borderId="26" xfId="0" applyFont="1" applyBorder="1" applyAlignment="1" applyProtection="1">
      <alignment horizontal="center" vertical="top"/>
      <protection hidden="1"/>
    </xf>
    <xf numFmtId="4" fontId="36" fillId="0" borderId="26" xfId="0" applyNumberFormat="1" applyFont="1" applyBorder="1" applyAlignment="1" applyProtection="1">
      <alignment horizontal="right"/>
      <protection hidden="1"/>
    </xf>
    <xf numFmtId="0" fontId="38" fillId="41" borderId="0" xfId="0" applyFont="1" applyFill="1" applyBorder="1" applyAlignment="1" applyProtection="1">
      <alignment horizontal="center"/>
      <protection hidden="1"/>
    </xf>
    <xf numFmtId="0" fontId="57" fillId="0" borderId="0" xfId="0" applyFont="1" applyFill="1" applyBorder="1" applyAlignment="1" applyProtection="1">
      <alignment horizontal="right" vertical="center"/>
      <protection hidden="1"/>
    </xf>
    <xf numFmtId="0" fontId="42" fillId="0" borderId="0" xfId="0" applyFont="1" applyBorder="1" applyAlignment="1" applyProtection="1">
      <alignment horizontal="center" vertical="center"/>
      <protection hidden="1"/>
    </xf>
    <xf numFmtId="2" fontId="32" fillId="0" borderId="0" xfId="0" applyNumberFormat="1" applyFont="1" applyFill="1" applyBorder="1" applyAlignment="1" applyProtection="1">
      <alignment horizontal="center"/>
      <protection hidden="1"/>
    </xf>
    <xf numFmtId="0" fontId="38" fillId="0" borderId="18" xfId="0" applyFont="1" applyBorder="1" applyProtection="1">
      <protection hidden="1"/>
    </xf>
    <xf numFmtId="0" fontId="32" fillId="0" borderId="0" xfId="0" applyFont="1" applyBorder="1" applyAlignment="1" applyProtection="1">
      <alignment horizontal="center" vertical="center"/>
      <protection hidden="1"/>
    </xf>
    <xf numFmtId="2" fontId="32" fillId="0" borderId="0" xfId="0" applyNumberFormat="1" applyFont="1" applyBorder="1" applyAlignment="1" applyProtection="1">
      <alignment horizontal="right" vertical="center"/>
      <protection hidden="1"/>
    </xf>
    <xf numFmtId="2" fontId="32" fillId="0" borderId="0" xfId="0" applyNumberFormat="1" applyFont="1" applyBorder="1" applyAlignment="1" applyProtection="1">
      <alignment vertical="center"/>
      <protection hidden="1"/>
    </xf>
    <xf numFmtId="0" fontId="32" fillId="0" borderId="23" xfId="0" applyFont="1" applyBorder="1" applyAlignment="1" applyProtection="1">
      <alignment horizontal="center" vertical="center"/>
      <protection hidden="1"/>
    </xf>
    <xf numFmtId="2" fontId="32" fillId="0" borderId="23" xfId="0" applyNumberFormat="1" applyFont="1" applyBorder="1" applyAlignment="1" applyProtection="1">
      <alignment horizontal="right" vertical="center"/>
      <protection hidden="1"/>
    </xf>
    <xf numFmtId="2" fontId="32" fillId="0" borderId="23" xfId="0" applyNumberFormat="1" applyFont="1" applyBorder="1" applyAlignment="1" applyProtection="1">
      <alignment vertical="center"/>
      <protection hidden="1"/>
    </xf>
    <xf numFmtId="9" fontId="38" fillId="0" borderId="0" xfId="0" applyNumberFormat="1" applyFont="1" applyFill="1" applyBorder="1" applyAlignment="1" applyProtection="1">
      <alignment horizontal="center"/>
      <protection hidden="1"/>
    </xf>
    <xf numFmtId="0" fontId="65" fillId="0" borderId="0" xfId="0" applyFont="1" applyFill="1" applyBorder="1" applyAlignment="1" applyProtection="1">
      <protection hidden="1"/>
    </xf>
    <xf numFmtId="0" fontId="38" fillId="0" borderId="0" xfId="0" applyFont="1" applyFill="1" applyBorder="1" applyAlignment="1" applyProtection="1">
      <alignment horizontal="center" vertical="center"/>
      <protection hidden="1"/>
    </xf>
    <xf numFmtId="0" fontId="65" fillId="0" borderId="0" xfId="83" applyFont="1" applyFill="1" applyBorder="1" applyAlignment="1" applyProtection="1">
      <protection hidden="1"/>
    </xf>
    <xf numFmtId="0" fontId="65" fillId="0" borderId="0" xfId="0" applyFont="1" applyFill="1" applyBorder="1" applyAlignment="1" applyProtection="1">
      <alignment wrapText="1"/>
      <protection hidden="1"/>
    </xf>
    <xf numFmtId="0" fontId="38" fillId="0" borderId="0" xfId="0" applyNumberFormat="1" applyFont="1" applyBorder="1" applyAlignment="1" applyProtection="1">
      <alignment horizontal="left"/>
      <protection hidden="1"/>
    </xf>
    <xf numFmtId="0" fontId="68" fillId="0" borderId="0" xfId="83" applyFont="1" applyFill="1" applyBorder="1" applyAlignment="1" applyProtection="1">
      <alignment horizontal="left"/>
      <protection hidden="1"/>
    </xf>
    <xf numFmtId="0" fontId="68" fillId="0" borderId="0" xfId="0" applyFont="1" applyFill="1" applyBorder="1" applyAlignment="1" applyProtection="1">
      <alignment horizontal="left"/>
      <protection hidden="1"/>
    </xf>
    <xf numFmtId="0" fontId="68" fillId="0" borderId="0" xfId="0" applyFont="1" applyFill="1" applyBorder="1" applyAlignment="1" applyProtection="1">
      <alignment horizontal="left" wrapText="1"/>
      <protection hidden="1"/>
    </xf>
    <xf numFmtId="0" fontId="65" fillId="0" borderId="0" xfId="83" applyFont="1" applyFill="1" applyBorder="1" applyAlignment="1" applyProtection="1">
      <alignment horizontal="left"/>
      <protection hidden="1"/>
    </xf>
    <xf numFmtId="0" fontId="32" fillId="0" borderId="0" xfId="0" applyFont="1" applyBorder="1" applyAlignment="1" applyProtection="1">
      <alignment wrapText="1"/>
      <protection hidden="1"/>
    </xf>
    <xf numFmtId="0" fontId="32" fillId="0" borderId="0" xfId="87" applyFont="1" applyProtection="1">
      <protection hidden="1"/>
    </xf>
    <xf numFmtId="0" fontId="32" fillId="41" borderId="0" xfId="87" applyFont="1" applyFill="1" applyBorder="1" applyAlignment="1" applyProtection="1">
      <alignment horizontal="center"/>
      <protection hidden="1"/>
    </xf>
    <xf numFmtId="0" fontId="32" fillId="0" borderId="0" xfId="87" applyFont="1" applyFill="1" applyBorder="1" applyAlignment="1" applyProtection="1">
      <alignment horizontal="center"/>
      <protection hidden="1"/>
    </xf>
    <xf numFmtId="0" fontId="32" fillId="0" borderId="0" xfId="87" applyFont="1" applyBorder="1" applyProtection="1">
      <protection hidden="1"/>
    </xf>
    <xf numFmtId="0" fontId="32" fillId="0" borderId="0" xfId="87" applyFont="1" applyFill="1" applyBorder="1" applyProtection="1">
      <protection hidden="1"/>
    </xf>
    <xf numFmtId="0" fontId="36" fillId="0" borderId="0" xfId="87" applyFont="1" applyFill="1" applyBorder="1" applyAlignment="1" applyProtection="1">
      <alignment vertical="center"/>
      <protection hidden="1"/>
    </xf>
    <xf numFmtId="0" fontId="32" fillId="0" borderId="0" xfId="87" applyFont="1" applyFill="1" applyBorder="1" applyAlignment="1" applyProtection="1">
      <alignment horizontal="left" vertical="center"/>
      <protection hidden="1"/>
    </xf>
    <xf numFmtId="0" fontId="32" fillId="0" borderId="0" xfId="87" applyFont="1" applyBorder="1" applyAlignment="1" applyProtection="1">
      <alignment vertical="center"/>
      <protection hidden="1"/>
    </xf>
    <xf numFmtId="0" fontId="32" fillId="0" borderId="0" xfId="87" applyFont="1" applyFill="1" applyBorder="1" applyAlignment="1" applyProtection="1">
      <alignment vertical="center"/>
      <protection hidden="1"/>
    </xf>
    <xf numFmtId="0" fontId="32" fillId="0" borderId="0" xfId="87" applyFont="1" applyFill="1" applyBorder="1" applyAlignment="1" applyProtection="1">
      <alignment horizontal="left" vertical="center" readingOrder="1"/>
      <protection hidden="1"/>
    </xf>
    <xf numFmtId="0" fontId="32" fillId="0" borderId="0" xfId="87" applyFont="1" applyBorder="1" applyAlignment="1" applyProtection="1">
      <protection hidden="1"/>
    </xf>
    <xf numFmtId="0" fontId="3" fillId="0" borderId="0" xfId="87" applyFont="1" applyAlignment="1" applyProtection="1">
      <alignment vertical="center"/>
      <protection hidden="1"/>
    </xf>
    <xf numFmtId="0" fontId="38" fillId="0" borderId="0" xfId="83" applyFont="1" applyFill="1" applyBorder="1" applyAlignment="1" applyProtection="1">
      <protection hidden="1"/>
    </xf>
    <xf numFmtId="0" fontId="38" fillId="0" borderId="0" xfId="83" applyFont="1" applyFill="1" applyBorder="1" applyAlignment="1" applyProtection="1">
      <alignment horizontal="left"/>
      <protection hidden="1"/>
    </xf>
    <xf numFmtId="0" fontId="32" fillId="0" borderId="0" xfId="87" applyFont="1" applyFill="1" applyProtection="1">
      <protection hidden="1"/>
    </xf>
    <xf numFmtId="0" fontId="32" fillId="0" borderId="0" xfId="87" applyFont="1" applyFill="1" applyBorder="1" applyAlignment="1" applyProtection="1">
      <protection hidden="1"/>
    </xf>
    <xf numFmtId="0" fontId="3" fillId="0" borderId="17" xfId="87" applyFont="1" applyBorder="1" applyProtection="1">
      <protection hidden="1"/>
    </xf>
    <xf numFmtId="0" fontId="3" fillId="0" borderId="18" xfId="87" applyFont="1" applyBorder="1" applyProtection="1">
      <protection hidden="1"/>
    </xf>
    <xf numFmtId="0" fontId="32" fillId="0" borderId="18" xfId="87" applyFont="1" applyBorder="1" applyProtection="1">
      <protection hidden="1"/>
    </xf>
    <xf numFmtId="0" fontId="70" fillId="0" borderId="18" xfId="87" applyFont="1" applyBorder="1" applyAlignment="1" applyProtection="1">
      <alignment vertical="center"/>
      <protection hidden="1"/>
    </xf>
    <xf numFmtId="0" fontId="3" fillId="0" borderId="19" xfId="87" applyFont="1" applyBorder="1" applyProtection="1">
      <protection hidden="1"/>
    </xf>
    <xf numFmtId="0" fontId="3" fillId="0" borderId="0" xfId="87" applyFont="1" applyProtection="1">
      <protection hidden="1"/>
    </xf>
    <xf numFmtId="0" fontId="3" fillId="0" borderId="20" xfId="87" applyFont="1" applyFill="1" applyBorder="1" applyProtection="1">
      <protection hidden="1"/>
    </xf>
    <xf numFmtId="0" fontId="3" fillId="0" borderId="0" xfId="87" applyFont="1" applyFill="1" applyBorder="1" applyProtection="1">
      <protection hidden="1"/>
    </xf>
    <xf numFmtId="0" fontId="3" fillId="0" borderId="21" xfId="87" applyFont="1" applyFill="1" applyBorder="1" applyProtection="1">
      <protection hidden="1"/>
    </xf>
    <xf numFmtId="0" fontId="3" fillId="0" borderId="0" xfId="87" applyFont="1" applyFill="1" applyProtection="1">
      <protection hidden="1"/>
    </xf>
    <xf numFmtId="0" fontId="70" fillId="0" borderId="20" xfId="87" applyFont="1" applyBorder="1" applyAlignment="1" applyProtection="1">
      <alignment horizontal="center" vertical="center"/>
      <protection hidden="1"/>
    </xf>
    <xf numFmtId="0" fontId="70" fillId="0" borderId="0" xfId="87" applyFont="1" applyBorder="1" applyAlignment="1" applyProtection="1">
      <alignment horizontal="center" vertical="center"/>
      <protection hidden="1"/>
    </xf>
    <xf numFmtId="0" fontId="70" fillId="0" borderId="21" xfId="87" applyFont="1" applyBorder="1" applyAlignment="1" applyProtection="1">
      <alignment horizontal="center" vertical="center"/>
      <protection hidden="1"/>
    </xf>
    <xf numFmtId="0" fontId="3" fillId="0" borderId="20" xfId="87" applyFont="1" applyBorder="1" applyProtection="1">
      <protection hidden="1"/>
    </xf>
    <xf numFmtId="0" fontId="32" fillId="0" borderId="0" xfId="87" applyFont="1" applyFill="1" applyBorder="1" applyAlignment="1" applyProtection="1">
      <alignment horizontal="right" vertical="center"/>
      <protection hidden="1"/>
    </xf>
    <xf numFmtId="0" fontId="3" fillId="0" borderId="0" xfId="87" applyFont="1" applyBorder="1" applyProtection="1">
      <protection hidden="1"/>
    </xf>
    <xf numFmtId="0" fontId="3" fillId="0" borderId="21" xfId="87" applyFont="1" applyBorder="1" applyProtection="1">
      <protection hidden="1"/>
    </xf>
    <xf numFmtId="0" fontId="38" fillId="0" borderId="0" xfId="87" applyFont="1" applyFill="1" applyBorder="1" applyAlignment="1" applyProtection="1">
      <alignment horizontal="left" vertical="center" readingOrder="1"/>
      <protection hidden="1"/>
    </xf>
    <xf numFmtId="0" fontId="3" fillId="0" borderId="0" xfId="87" applyFont="1" applyBorder="1" applyAlignment="1" applyProtection="1">
      <alignment horizontal="center"/>
      <protection hidden="1"/>
    </xf>
    <xf numFmtId="0" fontId="38" fillId="0" borderId="0" xfId="87" applyFont="1" applyBorder="1" applyProtection="1">
      <protection hidden="1"/>
    </xf>
    <xf numFmtId="0" fontId="3" fillId="0" borderId="22" xfId="87" applyFont="1" applyBorder="1" applyProtection="1">
      <protection hidden="1"/>
    </xf>
    <xf numFmtId="0" fontId="3" fillId="0" borderId="23" xfId="87" applyFont="1" applyBorder="1" applyProtection="1">
      <protection hidden="1"/>
    </xf>
    <xf numFmtId="0" fontId="32" fillId="0" borderId="23" xfId="87" applyFont="1" applyBorder="1" applyProtection="1">
      <protection hidden="1"/>
    </xf>
    <xf numFmtId="0" fontId="3" fillId="0" borderId="24" xfId="87" applyFont="1" applyBorder="1" applyProtection="1">
      <protection hidden="1"/>
    </xf>
    <xf numFmtId="0" fontId="32" fillId="0" borderId="0" xfId="83" applyFont="1" applyBorder="1" applyAlignment="1" applyProtection="1">
      <alignment vertical="center"/>
      <protection hidden="1"/>
    </xf>
    <xf numFmtId="0" fontId="43" fillId="0" borderId="0" xfId="83" applyFont="1" applyFill="1" applyBorder="1" applyAlignment="1" applyProtection="1">
      <alignment horizontal="left"/>
      <protection hidden="1"/>
    </xf>
    <xf numFmtId="0" fontId="32" fillId="0" borderId="0" xfId="0" applyFont="1" applyFill="1" applyBorder="1" applyAlignment="1" applyProtection="1">
      <alignment horizontal="center" vertical="center"/>
      <protection hidden="1"/>
    </xf>
    <xf numFmtId="0" fontId="43" fillId="0" borderId="0" xfId="83" applyFont="1" applyBorder="1" applyAlignment="1" applyProtection="1">
      <alignment horizontal="left"/>
      <protection hidden="1"/>
    </xf>
    <xf numFmtId="0" fontId="71" fillId="0" borderId="0" xfId="87" applyFont="1" applyBorder="1" applyAlignment="1" applyProtection="1">
      <alignment vertical="center"/>
      <protection hidden="1"/>
    </xf>
    <xf numFmtId="0" fontId="71" fillId="0" borderId="21" xfId="87" applyFont="1" applyBorder="1" applyAlignment="1" applyProtection="1">
      <alignment vertical="center"/>
      <protection hidden="1"/>
    </xf>
    <xf numFmtId="0" fontId="43" fillId="0" borderId="0" xfId="0" applyFont="1" applyFill="1" applyBorder="1" applyAlignment="1" applyProtection="1">
      <alignment horizontal="right" vertical="justify"/>
      <protection hidden="1"/>
    </xf>
    <xf numFmtId="0" fontId="52" fillId="0" borderId="0" xfId="0" applyFont="1" applyBorder="1" applyAlignment="1" applyProtection="1">
      <alignment horizontal="right" wrapText="1"/>
      <protection hidden="1"/>
    </xf>
    <xf numFmtId="0" fontId="36" fillId="0" borderId="0" xfId="0" applyFont="1" applyBorder="1" applyAlignment="1" applyProtection="1">
      <alignment horizontal="right" vertical="center"/>
      <protection hidden="1"/>
    </xf>
    <xf numFmtId="0" fontId="36" fillId="0" borderId="0" xfId="0" applyFont="1" applyBorder="1" applyAlignment="1" applyProtection="1">
      <alignment horizontal="right" vertical="center" textRotation="90"/>
      <protection hidden="1"/>
    </xf>
    <xf numFmtId="0" fontId="32" fillId="0" borderId="0" xfId="0" applyFont="1" applyBorder="1" applyAlignment="1" applyProtection="1">
      <alignment horizontal="center" vertical="center" textRotation="90"/>
      <protection hidden="1"/>
    </xf>
    <xf numFmtId="0" fontId="32" fillId="0" borderId="0" xfId="0" applyFont="1" applyFill="1" applyBorder="1" applyAlignment="1" applyProtection="1">
      <alignment horizontal="center" vertical="justify"/>
      <protection hidden="1"/>
    </xf>
    <xf numFmtId="0" fontId="2" fillId="0" borderId="0" xfId="87" applyFont="1" applyAlignment="1" applyProtection="1">
      <alignment vertical="center"/>
      <protection hidden="1"/>
    </xf>
    <xf numFmtId="0" fontId="2" fillId="0" borderId="0" xfId="87" applyFont="1" applyBorder="1" applyAlignment="1" applyProtection="1">
      <alignment vertical="center"/>
      <protection hidden="1"/>
    </xf>
    <xf numFmtId="0" fontId="32" fillId="0" borderId="21" xfId="0" applyFont="1" applyBorder="1" applyProtection="1">
      <protection hidden="1"/>
    </xf>
    <xf numFmtId="0" fontId="32" fillId="0" borderId="0" xfId="89" applyFont="1" applyBorder="1" applyProtection="1">
      <protection hidden="1"/>
    </xf>
    <xf numFmtId="0" fontId="36" fillId="0" borderId="26" xfId="0" applyFont="1" applyBorder="1" applyAlignment="1" applyProtection="1">
      <protection hidden="1"/>
    </xf>
    <xf numFmtId="0" fontId="43" fillId="0" borderId="21" xfId="0" applyFont="1" applyFill="1" applyBorder="1" applyAlignment="1" applyProtection="1">
      <alignment horizontal="center" vertical="justify"/>
      <protection hidden="1"/>
    </xf>
    <xf numFmtId="0" fontId="38" fillId="0" borderId="0" xfId="90" applyFont="1" applyFill="1" applyBorder="1" applyAlignment="1" applyProtection="1">
      <alignment horizontal="left" vertical="center" readingOrder="1"/>
      <protection hidden="1"/>
    </xf>
    <xf numFmtId="0" fontId="32" fillId="0" borderId="0" xfId="0" applyFont="1" applyBorder="1" applyAlignment="1" applyProtection="1">
      <alignment vertical="center"/>
      <protection hidden="1"/>
    </xf>
    <xf numFmtId="0" fontId="32" fillId="0" borderId="0" xfId="0" applyFont="1" applyFill="1" applyBorder="1" applyAlignment="1" applyProtection="1">
      <alignment vertical="center"/>
      <protection hidden="1"/>
    </xf>
    <xf numFmtId="0" fontId="32" fillId="0" borderId="0" xfId="83" applyFont="1" applyFill="1" applyBorder="1" applyAlignment="1" applyProtection="1">
      <alignment horizontal="left"/>
      <protection hidden="1"/>
    </xf>
    <xf numFmtId="0" fontId="32" fillId="0" borderId="0" xfId="0" applyFont="1" applyFill="1" applyBorder="1" applyAlignment="1" applyProtection="1">
      <alignment horizontal="left"/>
      <protection hidden="1"/>
    </xf>
    <xf numFmtId="0" fontId="32" fillId="0" borderId="0" xfId="0" applyFont="1" applyFill="1" applyBorder="1" applyProtection="1">
      <protection hidden="1"/>
    </xf>
    <xf numFmtId="0" fontId="32" fillId="0" borderId="0" xfId="0" applyFont="1" applyAlignment="1" applyProtection="1">
      <alignment wrapText="1"/>
      <protection hidden="1"/>
    </xf>
    <xf numFmtId="0" fontId="38" fillId="0" borderId="0" xfId="0" applyFont="1" applyProtection="1">
      <protection hidden="1"/>
    </xf>
    <xf numFmtId="0" fontId="32" fillId="0" borderId="0" xfId="83" applyFont="1" applyFill="1" applyBorder="1" applyProtection="1">
      <protection hidden="1"/>
    </xf>
    <xf numFmtId="0" fontId="32" fillId="0" borderId="0" xfId="83" applyFont="1" applyProtection="1">
      <protection hidden="1"/>
    </xf>
    <xf numFmtId="0" fontId="32" fillId="0" borderId="0" xfId="89" applyFont="1" applyFill="1" applyBorder="1" applyAlignment="1" applyProtection="1">
      <protection hidden="1"/>
    </xf>
    <xf numFmtId="0" fontId="32" fillId="0" borderId="0" xfId="0" applyFont="1" applyAlignment="1" applyProtection="1">
      <alignment vertical="center"/>
      <protection hidden="1"/>
    </xf>
    <xf numFmtId="0" fontId="32" fillId="0" borderId="0" xfId="0" applyFont="1" applyFill="1" applyBorder="1" applyAlignment="1" applyProtection="1">
      <alignment vertical="center" wrapText="1"/>
      <protection hidden="1"/>
    </xf>
    <xf numFmtId="0" fontId="54" fillId="0" borderId="0" xfId="0" applyFont="1" applyFill="1" applyBorder="1" applyAlignment="1" applyProtection="1">
      <alignment vertical="center" wrapText="1"/>
      <protection hidden="1"/>
    </xf>
    <xf numFmtId="0" fontId="63" fillId="0" borderId="0" xfId="0" applyFont="1" applyAlignment="1" applyProtection="1">
      <alignment wrapText="1"/>
      <protection hidden="1"/>
    </xf>
    <xf numFmtId="0" fontId="54" fillId="0" borderId="0" xfId="0" applyFont="1" applyAlignment="1" applyProtection="1">
      <alignment wrapText="1"/>
      <protection hidden="1"/>
    </xf>
    <xf numFmtId="2" fontId="39" fillId="0" borderId="0" xfId="0" applyNumberFormat="1" applyFont="1" applyFill="1" applyBorder="1" applyAlignment="1" applyProtection="1">
      <alignment horizontal="center"/>
      <protection hidden="1"/>
    </xf>
    <xf numFmtId="2" fontId="38" fillId="0" borderId="0" xfId="0" applyNumberFormat="1" applyFont="1" applyFill="1" applyBorder="1" applyProtection="1">
      <protection hidden="1"/>
    </xf>
    <xf numFmtId="2" fontId="38" fillId="0" borderId="0" xfId="0" applyNumberFormat="1" applyFont="1" applyFill="1" applyBorder="1" applyAlignment="1" applyProtection="1">
      <alignment horizontal="right"/>
      <protection hidden="1"/>
    </xf>
    <xf numFmtId="3" fontId="38" fillId="0" borderId="0" xfId="0" applyNumberFormat="1" applyFont="1" applyFill="1" applyBorder="1" applyAlignment="1" applyProtection="1">
      <alignment horizontal="left"/>
      <protection hidden="1"/>
    </xf>
    <xf numFmtId="0" fontId="41" fillId="0" borderId="0" xfId="0" applyFont="1" applyFill="1" applyBorder="1" applyAlignment="1" applyProtection="1">
      <alignment horizontal="center"/>
      <protection hidden="1"/>
    </xf>
    <xf numFmtId="2" fontId="38" fillId="0" borderId="0" xfId="0" applyNumberFormat="1" applyFont="1" applyFill="1" applyBorder="1" applyAlignment="1" applyProtection="1">
      <alignment horizontal="center"/>
      <protection hidden="1"/>
    </xf>
    <xf numFmtId="0" fontId="32" fillId="0" borderId="0" xfId="0" applyFont="1" applyProtection="1">
      <protection hidden="1"/>
    </xf>
    <xf numFmtId="0" fontId="36" fillId="0" borderId="0" xfId="0" applyFont="1" applyProtection="1">
      <protection hidden="1"/>
    </xf>
    <xf numFmtId="0" fontId="40" fillId="0" borderId="0" xfId="0" applyFont="1" applyFill="1" applyBorder="1" applyAlignment="1" applyProtection="1">
      <alignment horizontal="center"/>
      <protection hidden="1"/>
    </xf>
    <xf numFmtId="0" fontId="32" fillId="41" borderId="0" xfId="0" applyFont="1" applyFill="1" applyBorder="1" applyAlignment="1" applyProtection="1">
      <alignment horizontal="center" wrapText="1"/>
      <protection hidden="1"/>
    </xf>
    <xf numFmtId="9" fontId="36" fillId="0" borderId="45" xfId="0" applyNumberFormat="1" applyFont="1" applyBorder="1" applyAlignment="1" applyProtection="1">
      <alignment horizontal="right" vertical="center"/>
      <protection hidden="1"/>
    </xf>
    <xf numFmtId="0" fontId="36" fillId="0" borderId="45" xfId="0" applyFont="1" applyBorder="1" applyAlignment="1" applyProtection="1">
      <alignment horizontal="center" vertical="center"/>
      <protection hidden="1"/>
    </xf>
    <xf numFmtId="9" fontId="38" fillId="0" borderId="45" xfId="0" applyNumberFormat="1" applyFont="1" applyFill="1" applyBorder="1" applyAlignment="1" applyProtection="1">
      <alignment horizontal="center"/>
      <protection hidden="1"/>
    </xf>
    <xf numFmtId="4" fontId="36" fillId="0" borderId="45" xfId="0" applyNumberFormat="1" applyFont="1" applyFill="1" applyBorder="1" applyAlignment="1" applyProtection="1">
      <alignment horizontal="right" vertical="center"/>
      <protection hidden="1"/>
    </xf>
    <xf numFmtId="0" fontId="36" fillId="0" borderId="25" xfId="0" applyFont="1" applyFill="1" applyBorder="1" applyAlignment="1" applyProtection="1">
      <alignment horizontal="center" vertical="top"/>
      <protection hidden="1"/>
    </xf>
    <xf numFmtId="9" fontId="36" fillId="0" borderId="48" xfId="0" applyNumberFormat="1" applyFont="1" applyBorder="1" applyAlignment="1" applyProtection="1">
      <alignment horizontal="right" vertical="center"/>
      <protection hidden="1"/>
    </xf>
    <xf numFmtId="0" fontId="51" fillId="0" borderId="31" xfId="83" applyFont="1" applyFill="1" applyBorder="1" applyAlignment="1" applyProtection="1">
      <alignment horizontal="left"/>
      <protection hidden="1"/>
    </xf>
    <xf numFmtId="0" fontId="56" fillId="0" borderId="0" xfId="0" applyFont="1" applyAlignment="1" applyProtection="1">
      <alignment horizontal="right"/>
      <protection hidden="1"/>
    </xf>
    <xf numFmtId="0" fontId="39" fillId="42" borderId="11" xfId="0" applyFont="1" applyFill="1" applyBorder="1" applyAlignment="1" applyProtection="1">
      <alignment horizontal="center" vertical="center"/>
      <protection hidden="1"/>
    </xf>
    <xf numFmtId="0" fontId="38" fillId="0" borderId="0" xfId="83" applyFont="1" applyBorder="1" applyAlignment="1" applyProtection="1">
      <alignment horizontal="left"/>
      <protection hidden="1"/>
    </xf>
    <xf numFmtId="14" fontId="32" fillId="0" borderId="0" xfId="0" applyNumberFormat="1" applyFont="1" applyFill="1" applyBorder="1" applyAlignment="1" applyProtection="1">
      <protection hidden="1"/>
    </xf>
    <xf numFmtId="0" fontId="32" fillId="0" borderId="0" xfId="90" applyFont="1" applyBorder="1" applyProtection="1">
      <protection hidden="1"/>
    </xf>
    <xf numFmtId="0" fontId="32" fillId="0" borderId="0" xfId="90" applyFont="1" applyFill="1" applyBorder="1" applyAlignment="1" applyProtection="1">
      <alignment horizontal="left" vertical="center"/>
      <protection hidden="1"/>
    </xf>
    <xf numFmtId="0" fontId="32" fillId="0" borderId="0" xfId="90" applyFont="1" applyFill="1" applyBorder="1" applyAlignment="1" applyProtection="1">
      <alignment horizontal="left"/>
      <protection hidden="1"/>
    </xf>
    <xf numFmtId="0" fontId="32" fillId="0" borderId="0" xfId="90" applyFont="1" applyProtection="1">
      <protection hidden="1"/>
    </xf>
    <xf numFmtId="0" fontId="32" fillId="0" borderId="0" xfId="90" applyFont="1" applyFill="1" applyBorder="1" applyAlignment="1" applyProtection="1">
      <alignment horizontal="left" vertical="center" readingOrder="1"/>
      <protection hidden="1"/>
    </xf>
    <xf numFmtId="0" fontId="32" fillId="0" borderId="0" xfId="90" applyFont="1" applyBorder="1" applyAlignment="1" applyProtection="1">
      <alignment horizontal="left" vertical="center"/>
      <protection hidden="1"/>
    </xf>
    <xf numFmtId="0" fontId="44" fillId="0" borderId="0" xfId="0" applyFont="1" applyAlignment="1" applyProtection="1">
      <protection hidden="1"/>
    </xf>
    <xf numFmtId="0" fontId="37" fillId="0" borderId="0" xfId="0" applyFont="1" applyAlignment="1" applyProtection="1">
      <protection hidden="1"/>
    </xf>
    <xf numFmtId="0" fontId="32" fillId="0" borderId="0" xfId="0" applyFont="1" applyAlignment="1" applyProtection="1">
      <protection hidden="1"/>
    </xf>
    <xf numFmtId="0" fontId="36" fillId="0" borderId="0" xfId="0" applyFont="1" applyAlignment="1" applyProtection="1">
      <alignment vertical="top"/>
      <protection hidden="1"/>
    </xf>
    <xf numFmtId="0" fontId="37" fillId="0" borderId="0" xfId="0" applyFont="1" applyFill="1" applyProtection="1">
      <protection hidden="1"/>
    </xf>
    <xf numFmtId="0" fontId="32" fillId="0" borderId="0" xfId="83" applyFont="1" applyBorder="1" applyAlignment="1" applyProtection="1">
      <alignment horizontal="left"/>
      <protection hidden="1"/>
    </xf>
    <xf numFmtId="4" fontId="32" fillId="0" borderId="0" xfId="83" applyNumberFormat="1" applyFont="1" applyFill="1" applyBorder="1" applyAlignment="1" applyProtection="1">
      <alignment horizontal="center"/>
      <protection hidden="1"/>
    </xf>
    <xf numFmtId="0" fontId="43" fillId="0" borderId="0" xfId="0" applyFont="1" applyBorder="1" applyAlignment="1" applyProtection="1">
      <alignment horizontal="center" vertical="top"/>
      <protection hidden="1"/>
    </xf>
    <xf numFmtId="0" fontId="43" fillId="0" borderId="0" xfId="0" applyFont="1" applyFill="1" applyBorder="1" applyAlignment="1" applyProtection="1">
      <alignment horizontal="right"/>
      <protection hidden="1"/>
    </xf>
    <xf numFmtId="0" fontId="32" fillId="0" borderId="0" xfId="0" applyFont="1" applyFill="1" applyBorder="1" applyAlignment="1" applyProtection="1">
      <alignment horizontal="center"/>
      <protection hidden="1"/>
    </xf>
    <xf numFmtId="0" fontId="32" fillId="0" borderId="18" xfId="0" applyFont="1" applyFill="1" applyBorder="1" applyAlignment="1" applyProtection="1">
      <alignment vertical="center"/>
      <protection hidden="1"/>
    </xf>
    <xf numFmtId="0" fontId="33" fillId="0" borderId="18" xfId="0" applyFont="1" applyFill="1" applyBorder="1" applyAlignment="1" applyProtection="1">
      <alignment horizontal="right" vertical="center"/>
      <protection hidden="1"/>
    </xf>
    <xf numFmtId="0" fontId="33" fillId="0" borderId="18" xfId="0" applyFont="1" applyFill="1" applyBorder="1" applyAlignment="1" applyProtection="1">
      <alignment vertical="center"/>
      <protection hidden="1"/>
    </xf>
    <xf numFmtId="0" fontId="34" fillId="0" borderId="18" xfId="0" applyFont="1" applyBorder="1" applyProtection="1">
      <protection hidden="1"/>
    </xf>
    <xf numFmtId="0" fontId="34" fillId="0" borderId="0" xfId="0" applyFont="1" applyProtection="1">
      <protection hidden="1"/>
    </xf>
    <xf numFmtId="0" fontId="55" fillId="0" borderId="0" xfId="0" applyFont="1" applyProtection="1">
      <protection hidden="1"/>
    </xf>
    <xf numFmtId="0" fontId="44" fillId="0" borderId="0" xfId="0" applyFont="1" applyProtection="1">
      <protection hidden="1"/>
    </xf>
    <xf numFmtId="0" fontId="44" fillId="0" borderId="0" xfId="0" applyFont="1" applyFill="1" applyBorder="1" applyProtection="1">
      <protection hidden="1"/>
    </xf>
    <xf numFmtId="0" fontId="44" fillId="0" borderId="0" xfId="0" applyFont="1" applyFill="1" applyProtection="1">
      <protection hidden="1"/>
    </xf>
    <xf numFmtId="0" fontId="37" fillId="0" borderId="0" xfId="0" applyFont="1" applyBorder="1" applyAlignment="1" applyProtection="1">
      <protection hidden="1"/>
    </xf>
    <xf numFmtId="0" fontId="44" fillId="0" borderId="0" xfId="0" applyFont="1" applyBorder="1" applyAlignment="1" applyProtection="1">
      <protection hidden="1"/>
    </xf>
    <xf numFmtId="0" fontId="37" fillId="0" borderId="0" xfId="0" applyFont="1" applyFill="1" applyBorder="1" applyAlignment="1" applyProtection="1">
      <protection hidden="1"/>
    </xf>
    <xf numFmtId="4" fontId="32" fillId="0" borderId="0" xfId="0" applyNumberFormat="1" applyFont="1" applyBorder="1" applyAlignment="1" applyProtection="1">
      <alignment horizontal="center"/>
      <protection hidden="1"/>
    </xf>
    <xf numFmtId="0" fontId="48" fillId="0" borderId="0" xfId="0" applyFont="1" applyBorder="1" applyAlignment="1" applyProtection="1">
      <alignment horizontal="center"/>
      <protection hidden="1"/>
    </xf>
    <xf numFmtId="0" fontId="37" fillId="0" borderId="0" xfId="0" applyFont="1" applyBorder="1" applyAlignment="1" applyProtection="1">
      <alignment horizontal="right"/>
      <protection hidden="1"/>
    </xf>
    <xf numFmtId="0" fontId="35" fillId="0" borderId="0" xfId="0" applyFont="1" applyAlignment="1" applyProtection="1">
      <alignment horizontal="center"/>
      <protection hidden="1"/>
    </xf>
    <xf numFmtId="0" fontId="35" fillId="0" borderId="0" xfId="0" applyFont="1" applyBorder="1" applyAlignment="1" applyProtection="1">
      <alignment horizontal="center"/>
      <protection hidden="1"/>
    </xf>
    <xf numFmtId="0" fontId="36" fillId="0" borderId="26" xfId="0" applyFont="1" applyBorder="1" applyAlignment="1" applyProtection="1">
      <alignment vertical="top"/>
      <protection hidden="1"/>
    </xf>
    <xf numFmtId="0" fontId="36" fillId="0" borderId="27" xfId="0" applyFont="1" applyBorder="1" applyAlignment="1" applyProtection="1">
      <alignment vertical="top"/>
      <protection hidden="1"/>
    </xf>
    <xf numFmtId="0" fontId="36" fillId="0" borderId="29" xfId="0" applyFont="1" applyBorder="1" applyAlignment="1" applyProtection="1">
      <alignment vertical="top"/>
      <protection hidden="1"/>
    </xf>
    <xf numFmtId="0" fontId="36" fillId="0" borderId="46" xfId="0" applyFont="1" applyBorder="1" applyAlignment="1" applyProtection="1">
      <alignment vertical="top"/>
      <protection hidden="1"/>
    </xf>
    <xf numFmtId="4" fontId="39" fillId="0" borderId="0" xfId="0" applyNumberFormat="1" applyFont="1" applyBorder="1" applyProtection="1">
      <protection hidden="1"/>
    </xf>
    <xf numFmtId="4" fontId="39" fillId="0" borderId="31" xfId="0" applyNumberFormat="1" applyFont="1" applyBorder="1" applyProtection="1">
      <protection hidden="1"/>
    </xf>
    <xf numFmtId="0" fontId="36" fillId="0" borderId="32" xfId="0" applyFont="1" applyBorder="1" applyAlignment="1" applyProtection="1">
      <alignment vertical="top"/>
      <protection hidden="1"/>
    </xf>
    <xf numFmtId="0" fontId="49" fillId="0" borderId="0" xfId="0" applyFont="1" applyBorder="1" applyAlignment="1" applyProtection="1">
      <alignment horizontal="right"/>
      <protection hidden="1"/>
    </xf>
    <xf numFmtId="0" fontId="32" fillId="0" borderId="21" xfId="0" applyFont="1" applyBorder="1" applyAlignment="1" applyProtection="1">
      <alignment vertical="center"/>
      <protection hidden="1"/>
    </xf>
    <xf numFmtId="0" fontId="32" fillId="0" borderId="23" xfId="0" applyFont="1" applyBorder="1" applyAlignment="1" applyProtection="1">
      <alignment vertical="center"/>
      <protection hidden="1"/>
    </xf>
    <xf numFmtId="0" fontId="32" fillId="0" borderId="24" xfId="0" applyFont="1" applyBorder="1" applyAlignment="1" applyProtection="1">
      <alignment vertical="center"/>
      <protection hidden="1"/>
    </xf>
    <xf numFmtId="0" fontId="32" fillId="0" borderId="0" xfId="0" applyFont="1" applyAlignment="1" applyProtection="1">
      <alignment horizontal="center" vertical="center"/>
      <protection hidden="1"/>
    </xf>
    <xf numFmtId="0" fontId="37" fillId="0" borderId="0" xfId="0" applyFont="1" applyAlignment="1" applyProtection="1">
      <alignment horizontal="right" vertical="center"/>
      <protection hidden="1"/>
    </xf>
    <xf numFmtId="0" fontId="44" fillId="0" borderId="0" xfId="0" applyFont="1" applyAlignment="1" applyProtection="1">
      <alignment horizontal="right" vertical="center"/>
      <protection hidden="1"/>
    </xf>
    <xf numFmtId="0" fontId="44" fillId="0" borderId="0" xfId="0" applyFont="1" applyAlignment="1" applyProtection="1">
      <alignment horizontal="center"/>
      <protection hidden="1"/>
    </xf>
    <xf numFmtId="0" fontId="59" fillId="0" borderId="0" xfId="0" applyFont="1" applyProtection="1">
      <protection hidden="1"/>
    </xf>
    <xf numFmtId="0" fontId="32" fillId="0" borderId="0" xfId="90" applyFont="1" applyFill="1" applyProtection="1">
      <protection hidden="1"/>
    </xf>
    <xf numFmtId="0" fontId="32" fillId="0" borderId="0" xfId="83" applyFont="1" applyBorder="1" applyAlignment="1" applyProtection="1">
      <alignment horizontal="left"/>
      <protection hidden="1"/>
    </xf>
    <xf numFmtId="4" fontId="32" fillId="0" borderId="0" xfId="83" applyNumberFormat="1" applyFont="1" applyFill="1" applyBorder="1" applyAlignment="1" applyProtection="1">
      <alignment horizontal="center"/>
      <protection hidden="1"/>
    </xf>
    <xf numFmtId="0" fontId="32" fillId="0" borderId="0" xfId="0" applyFont="1" applyFill="1" applyBorder="1" applyAlignment="1" applyProtection="1">
      <alignment horizontal="center"/>
      <protection hidden="1"/>
    </xf>
    <xf numFmtId="0" fontId="32" fillId="0" borderId="0" xfId="83" applyFont="1" applyBorder="1" applyAlignment="1" applyProtection="1">
      <alignment horizontal="left"/>
      <protection hidden="1"/>
    </xf>
    <xf numFmtId="0" fontId="3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protection hidden="1"/>
    </xf>
    <xf numFmtId="0" fontId="32" fillId="0" borderId="0" xfId="87" applyFont="1" applyFill="1" applyBorder="1" applyAlignment="1" applyProtection="1">
      <alignment horizontal="left"/>
      <protection hidden="1"/>
    </xf>
    <xf numFmtId="0" fontId="74" fillId="44" borderId="0" xfId="84" applyFont="1" applyFill="1" applyBorder="1" applyAlignment="1" applyProtection="1">
      <alignment horizontal="center" vertical="center"/>
      <protection locked="0" hidden="1"/>
    </xf>
    <xf numFmtId="0" fontId="3" fillId="44" borderId="0" xfId="87" applyFont="1" applyFill="1" applyBorder="1" applyAlignment="1" applyProtection="1">
      <alignment vertical="center"/>
      <protection hidden="1"/>
    </xf>
    <xf numFmtId="0" fontId="31" fillId="44" borderId="0" xfId="87" applyFont="1" applyFill="1" applyBorder="1" applyAlignment="1" applyProtection="1">
      <alignment horizontal="center" vertical="center"/>
      <protection locked="0" hidden="1"/>
    </xf>
    <xf numFmtId="2" fontId="31" fillId="44" borderId="0" xfId="87" applyNumberFormat="1" applyFont="1" applyFill="1" applyBorder="1" applyAlignment="1" applyProtection="1">
      <alignment horizontal="right" vertical="center"/>
      <protection hidden="1"/>
    </xf>
    <xf numFmtId="0" fontId="31" fillId="44" borderId="0" xfId="87" applyFont="1" applyFill="1" applyBorder="1" applyAlignment="1" applyProtection="1">
      <alignment horizontal="left" vertical="center"/>
      <protection hidden="1"/>
    </xf>
    <xf numFmtId="2" fontId="43" fillId="44" borderId="0" xfId="87" applyNumberFormat="1" applyFont="1" applyFill="1" applyBorder="1" applyAlignment="1" applyProtection="1">
      <alignment horizontal="right" vertical="center"/>
      <protection hidden="1"/>
    </xf>
    <xf numFmtId="0" fontId="43" fillId="44" borderId="0" xfId="87" applyFont="1" applyFill="1" applyBorder="1" applyAlignment="1" applyProtection="1">
      <alignment horizontal="left" vertical="center"/>
      <protection hidden="1"/>
    </xf>
    <xf numFmtId="165" fontId="31" fillId="44" borderId="0" xfId="87" applyNumberFormat="1" applyFont="1" applyFill="1" applyBorder="1" applyAlignment="1" applyProtection="1">
      <alignment horizontal="left" vertical="center"/>
      <protection hidden="1"/>
    </xf>
    <xf numFmtId="0" fontId="75" fillId="44" borderId="0" xfId="87" applyFont="1" applyFill="1" applyBorder="1" applyAlignment="1" applyProtection="1">
      <alignment vertical="center"/>
      <protection hidden="1"/>
    </xf>
    <xf numFmtId="0" fontId="42" fillId="44" borderId="0" xfId="87" applyFont="1" applyFill="1" applyBorder="1" applyAlignment="1" applyProtection="1">
      <alignment vertical="center"/>
      <protection hidden="1"/>
    </xf>
    <xf numFmtId="0" fontId="38" fillId="0" borderId="0" xfId="0" applyFont="1" applyBorder="1" applyAlignment="1" applyProtection="1">
      <alignment wrapText="1"/>
      <protection hidden="1"/>
    </xf>
    <xf numFmtId="0" fontId="68" fillId="0" borderId="0" xfId="0" applyFont="1" applyBorder="1" applyAlignment="1" applyProtection="1">
      <protection hidden="1"/>
    </xf>
    <xf numFmtId="0" fontId="78" fillId="0" borderId="0" xfId="83" applyFont="1" applyFill="1" applyBorder="1" applyAlignment="1" applyProtection="1">
      <alignment horizontal="left"/>
      <protection hidden="1"/>
    </xf>
    <xf numFmtId="4" fontId="38" fillId="0" borderId="0" xfId="83" applyNumberFormat="1" applyFont="1" applyFill="1" applyBorder="1" applyAlignment="1" applyProtection="1">
      <alignment horizontal="center"/>
      <protection hidden="1"/>
    </xf>
    <xf numFmtId="4" fontId="38" fillId="0" borderId="0" xfId="0" applyNumberFormat="1" applyFont="1" applyFill="1" applyBorder="1" applyProtection="1">
      <protection hidden="1"/>
    </xf>
    <xf numFmtId="0" fontId="68" fillId="0" borderId="0" xfId="0" applyFont="1" applyAlignment="1" applyProtection="1">
      <protection hidden="1"/>
    </xf>
    <xf numFmtId="0" fontId="68" fillId="0" borderId="0" xfId="0" applyFont="1" applyBorder="1" applyProtection="1">
      <protection hidden="1"/>
    </xf>
    <xf numFmtId="3" fontId="78" fillId="0" borderId="0" xfId="0" applyNumberFormat="1" applyFont="1" applyFill="1" applyBorder="1" applyAlignment="1" applyProtection="1">
      <alignment horizontal="center" vertical="center"/>
      <protection hidden="1"/>
    </xf>
    <xf numFmtId="0" fontId="68" fillId="0" borderId="0" xfId="0" applyFont="1" applyProtection="1">
      <protection hidden="1"/>
    </xf>
    <xf numFmtId="0" fontId="79" fillId="0" borderId="0" xfId="0" applyFont="1" applyBorder="1" applyAlignment="1" applyProtection="1">
      <alignment horizontal="right" wrapText="1"/>
      <protection hidden="1"/>
    </xf>
    <xf numFmtId="0" fontId="68" fillId="0" borderId="0" xfId="0" applyFont="1" applyAlignment="1" applyProtection="1">
      <alignment horizontal="right"/>
      <protection hidden="1"/>
    </xf>
    <xf numFmtId="0" fontId="39" fillId="0" borderId="0" xfId="83" applyFont="1" applyFill="1" applyBorder="1" applyAlignment="1" applyProtection="1">
      <protection hidden="1"/>
    </xf>
    <xf numFmtId="0" fontId="35" fillId="0" borderId="26" xfId="0" applyFont="1" applyBorder="1" applyAlignment="1" applyProtection="1">
      <alignment horizontal="center"/>
      <protection hidden="1"/>
    </xf>
    <xf numFmtId="0" fontId="38" fillId="42" borderId="11"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32" fillId="0" borderId="21" xfId="0" applyFont="1" applyBorder="1" applyAlignment="1" applyProtection="1">
      <protection hidden="1"/>
    </xf>
    <xf numFmtId="0" fontId="38" fillId="0" borderId="21" xfId="0" applyFont="1" applyBorder="1" applyAlignment="1" applyProtection="1">
      <protection hidden="1"/>
    </xf>
    <xf numFmtId="0" fontId="38" fillId="0" borderId="21" xfId="0" applyFont="1" applyBorder="1" applyProtection="1">
      <protection hidden="1"/>
    </xf>
    <xf numFmtId="0" fontId="32" fillId="0" borderId="21" xfId="0" applyFont="1" applyBorder="1" applyAlignment="1" applyProtection="1">
      <alignment vertical="top"/>
      <protection hidden="1"/>
    </xf>
    <xf numFmtId="0" fontId="32" fillId="0" borderId="19" xfId="0" applyFont="1" applyBorder="1" applyProtection="1">
      <protection hidden="1"/>
    </xf>
    <xf numFmtId="0" fontId="80" fillId="0" borderId="0" xfId="0" applyFont="1" applyProtection="1">
      <protection hidden="1"/>
    </xf>
    <xf numFmtId="0" fontId="81" fillId="0" borderId="0" xfId="0" applyFont="1" applyProtection="1">
      <protection hidden="1"/>
    </xf>
    <xf numFmtId="0" fontId="45" fillId="0" borderId="0" xfId="0" applyFont="1" applyProtection="1">
      <protection hidden="1"/>
    </xf>
    <xf numFmtId="0" fontId="45" fillId="0" borderId="0" xfId="0" applyFont="1" applyFill="1" applyProtection="1">
      <protection hidden="1"/>
    </xf>
    <xf numFmtId="0" fontId="45" fillId="0" borderId="0" xfId="0" applyFont="1" applyAlignment="1" applyProtection="1">
      <protection hidden="1"/>
    </xf>
    <xf numFmtId="0" fontId="38" fillId="0" borderId="0" xfId="0" applyFont="1" applyAlignment="1" applyProtection="1">
      <protection hidden="1"/>
    </xf>
    <xf numFmtId="0" fontId="32" fillId="0" borderId="0" xfId="0" applyFont="1" applyAlignment="1" applyProtection="1">
      <alignment vertical="top"/>
      <protection hidden="1"/>
    </xf>
    <xf numFmtId="0" fontId="32" fillId="0" borderId="0" xfId="0" applyFont="1" applyFill="1" applyProtection="1">
      <protection hidden="1"/>
    </xf>
    <xf numFmtId="0" fontId="43" fillId="42" borderId="0" xfId="0" applyFont="1" applyFill="1" applyBorder="1" applyAlignment="1" applyProtection="1">
      <alignment horizontal="center"/>
      <protection hidden="1"/>
    </xf>
    <xf numFmtId="0" fontId="56" fillId="0" borderId="0" xfId="0" applyFont="1" applyAlignment="1" applyProtection="1">
      <protection hidden="1"/>
    </xf>
    <xf numFmtId="0" fontId="38" fillId="41" borderId="0" xfId="0" applyFont="1" applyFill="1" applyBorder="1" applyAlignment="1" applyProtection="1">
      <alignment horizontal="center" wrapText="1"/>
      <protection hidden="1"/>
    </xf>
    <xf numFmtId="0" fontId="36" fillId="0" borderId="0" xfId="0" quotePrefix="1" applyNumberFormat="1" applyFont="1" applyAlignment="1" applyProtection="1">
      <alignment vertical="center" wrapText="1"/>
      <protection hidden="1"/>
    </xf>
    <xf numFmtId="0" fontId="54" fillId="0" borderId="0" xfId="0" quotePrefix="1" applyFont="1" applyAlignment="1" applyProtection="1">
      <alignment vertical="center" wrapText="1"/>
      <protection hidden="1"/>
    </xf>
    <xf numFmtId="0" fontId="32" fillId="0" borderId="0" xfId="0" quotePrefix="1" applyFont="1" applyAlignment="1" applyProtection="1">
      <alignment vertical="center" wrapText="1"/>
      <protection hidden="1"/>
    </xf>
    <xf numFmtId="0" fontId="63" fillId="0" borderId="0" xfId="83" quotePrefix="1" applyFont="1" applyAlignment="1" applyProtection="1">
      <alignment vertical="center" wrapText="1"/>
      <protection hidden="1"/>
    </xf>
    <xf numFmtId="0" fontId="32" fillId="0" borderId="0" xfId="87" applyFont="1" applyFill="1" applyBorder="1" applyAlignment="1" applyProtection="1">
      <alignment horizontal="right" vertical="top"/>
      <protection hidden="1"/>
    </xf>
    <xf numFmtId="0" fontId="32" fillId="0" borderId="0" xfId="0" applyNumberFormat="1" applyFont="1" applyBorder="1" applyAlignment="1" applyProtection="1">
      <alignment vertical="center"/>
      <protection hidden="1"/>
    </xf>
    <xf numFmtId="0" fontId="32" fillId="0" borderId="0" xfId="0" applyNumberFormat="1" applyFont="1" applyFill="1" applyBorder="1" applyAlignment="1" applyProtection="1">
      <alignment vertical="center"/>
      <protection hidden="1"/>
    </xf>
    <xf numFmtId="0" fontId="32" fillId="0" borderId="0" xfId="0" applyNumberFormat="1" applyFont="1" applyBorder="1" applyAlignment="1" applyProtection="1">
      <protection hidden="1"/>
    </xf>
    <xf numFmtId="0" fontId="32" fillId="0" borderId="0" xfId="0" applyNumberFormat="1" applyFont="1" applyProtection="1">
      <protection hidden="1"/>
    </xf>
    <xf numFmtId="0" fontId="32" fillId="0" borderId="0" xfId="89" applyFont="1" applyAlignment="1" applyProtection="1">
      <alignment wrapText="1"/>
      <protection hidden="1"/>
    </xf>
    <xf numFmtId="0" fontId="54" fillId="0" borderId="0" xfId="89" applyFont="1" applyAlignment="1" applyProtection="1">
      <alignment wrapText="1"/>
      <protection hidden="1"/>
    </xf>
    <xf numFmtId="0" fontId="32" fillId="0" borderId="0" xfId="89" applyFont="1" applyBorder="1" applyAlignment="1" applyProtection="1">
      <alignment wrapText="1"/>
      <protection hidden="1"/>
    </xf>
    <xf numFmtId="0" fontId="67" fillId="0" borderId="0" xfId="0" applyFont="1" applyProtection="1">
      <protection hidden="1"/>
    </xf>
    <xf numFmtId="22" fontId="32" fillId="0" borderId="0" xfId="86" applyNumberFormat="1" applyFont="1" applyFill="1" applyBorder="1" applyAlignment="1" applyProtection="1">
      <alignment vertical="center"/>
      <protection hidden="1"/>
    </xf>
    <xf numFmtId="0" fontId="32" fillId="0" borderId="0" xfId="86" applyFont="1" applyFill="1" applyBorder="1" applyAlignment="1" applyProtection="1">
      <alignment horizontal="left" vertical="center"/>
      <protection hidden="1"/>
    </xf>
    <xf numFmtId="0" fontId="38" fillId="0" borderId="0" xfId="0" applyFont="1" applyAlignment="1" applyProtection="1">
      <alignment horizontal="left"/>
      <protection hidden="1"/>
    </xf>
    <xf numFmtId="0" fontId="32" fillId="0" borderId="0" xfId="0" applyNumberFormat="1" applyFont="1" applyFill="1" applyBorder="1" applyAlignment="1" applyProtection="1">
      <alignment horizontal="justify" vertical="center"/>
      <protection hidden="1"/>
    </xf>
    <xf numFmtId="0" fontId="60" fillId="0" borderId="0" xfId="0" applyNumberFormat="1" applyFont="1" applyFill="1" applyBorder="1" applyAlignment="1" applyProtection="1">
      <alignment horizontal="justify" vertical="center"/>
      <protection hidden="1"/>
    </xf>
    <xf numFmtId="0" fontId="52" fillId="0" borderId="0" xfId="83" applyFont="1" applyFill="1" applyBorder="1" applyAlignment="1" applyProtection="1">
      <alignment vertical="center"/>
      <protection hidden="1"/>
    </xf>
    <xf numFmtId="0" fontId="82" fillId="0" borderId="0" xfId="0" applyFont="1" applyBorder="1" applyAlignment="1" applyProtection="1">
      <alignment horizontal="center" wrapText="1"/>
      <protection hidden="1"/>
    </xf>
    <xf numFmtId="0" fontId="32" fillId="0" borderId="31" xfId="0" applyFont="1" applyFill="1" applyBorder="1" applyAlignment="1" applyProtection="1">
      <alignment wrapText="1"/>
      <protection hidden="1"/>
    </xf>
    <xf numFmtId="0" fontId="47" fillId="0" borderId="31" xfId="0" applyFont="1" applyFill="1" applyBorder="1" applyAlignment="1" applyProtection="1">
      <alignment horizontal="right" wrapText="1"/>
      <protection hidden="1"/>
    </xf>
    <xf numFmtId="0" fontId="45" fillId="0" borderId="31" xfId="83" applyFont="1" applyFill="1" applyBorder="1" applyAlignment="1" applyProtection="1">
      <alignment horizontal="left"/>
      <protection hidden="1"/>
    </xf>
    <xf numFmtId="0" fontId="46" fillId="0" borderId="31" xfId="83" applyFont="1" applyFill="1" applyBorder="1" applyAlignment="1" applyProtection="1">
      <alignment horizontal="left"/>
      <protection hidden="1"/>
    </xf>
    <xf numFmtId="0" fontId="43" fillId="0" borderId="50" xfId="83" applyFont="1" applyFill="1" applyBorder="1" applyAlignment="1" applyProtection="1">
      <alignment horizontal="left"/>
      <protection hidden="1"/>
    </xf>
    <xf numFmtId="0" fontId="51" fillId="0" borderId="0" xfId="83" applyFont="1" applyFill="1" applyBorder="1" applyAlignment="1" applyProtection="1">
      <alignment horizontal="right"/>
      <protection hidden="1"/>
    </xf>
    <xf numFmtId="0" fontId="38" fillId="0" borderId="0" xfId="83" applyFont="1" applyFill="1" applyAlignment="1" applyProtection="1">
      <alignment horizontal="left" vertical="center"/>
      <protection hidden="1"/>
    </xf>
    <xf numFmtId="0" fontId="66" fillId="0" borderId="0" xfId="83" applyFont="1" applyFill="1" applyAlignment="1" applyProtection="1">
      <alignment horizontal="left" vertical="center"/>
      <protection hidden="1"/>
    </xf>
    <xf numFmtId="0" fontId="63" fillId="0" borderId="0" xfId="83" applyFont="1" applyFill="1" applyAlignment="1" applyProtection="1">
      <alignment horizontal="left" wrapText="1"/>
      <protection hidden="1"/>
    </xf>
    <xf numFmtId="0" fontId="62" fillId="0" borderId="0" xfId="0" applyFont="1" applyFill="1" applyBorder="1" applyAlignment="1" applyProtection="1">
      <alignment horizontal="center"/>
      <protection hidden="1"/>
    </xf>
    <xf numFmtId="0" fontId="70" fillId="0" borderId="49" xfId="87" applyFont="1" applyBorder="1" applyAlignment="1" applyProtection="1">
      <alignment horizontal="center" vertical="center"/>
      <protection hidden="1"/>
    </xf>
    <xf numFmtId="0" fontId="70" fillId="0" borderId="31" xfId="87" applyFont="1" applyBorder="1" applyAlignment="1" applyProtection="1">
      <alignment horizontal="center" vertical="center"/>
      <protection hidden="1"/>
    </xf>
    <xf numFmtId="0" fontId="70" fillId="0" borderId="50" xfId="87" applyFont="1" applyBorder="1" applyAlignment="1" applyProtection="1">
      <alignment horizontal="center" vertical="center"/>
      <protection hidden="1"/>
    </xf>
    <xf numFmtId="0" fontId="32" fillId="0" borderId="0" xfId="93" applyFont="1" applyFill="1" applyBorder="1" applyAlignment="1" applyProtection="1">
      <alignment vertical="center" wrapText="1"/>
      <protection hidden="1"/>
    </xf>
    <xf numFmtId="0" fontId="54" fillId="0" borderId="0" xfId="93" applyFont="1" applyFill="1" applyBorder="1" applyAlignment="1" applyProtection="1">
      <alignment vertical="center" wrapText="1"/>
      <protection hidden="1"/>
    </xf>
    <xf numFmtId="0" fontId="63" fillId="0" borderId="0" xfId="91" applyFont="1" applyFill="1" applyBorder="1" applyAlignment="1" applyProtection="1">
      <alignment vertical="center" wrapText="1"/>
      <protection hidden="1"/>
    </xf>
    <xf numFmtId="0" fontId="85" fillId="0" borderId="0" xfId="0" applyFont="1" applyBorder="1" applyAlignment="1" applyProtection="1">
      <protection hidden="1"/>
    </xf>
    <xf numFmtId="0" fontId="84" fillId="0" borderId="0" xfId="83" applyFont="1" applyFill="1" applyBorder="1" applyAlignment="1" applyProtection="1">
      <alignment horizontal="center"/>
      <protection hidden="1"/>
    </xf>
    <xf numFmtId="0" fontId="32" fillId="45" borderId="0" xfId="0" applyFont="1" applyFill="1" applyBorder="1" applyAlignment="1" applyProtection="1">
      <alignment vertical="center"/>
      <protection hidden="1"/>
    </xf>
    <xf numFmtId="0" fontId="32" fillId="45" borderId="23" xfId="0" applyFont="1" applyFill="1" applyBorder="1" applyAlignment="1" applyProtection="1">
      <protection hidden="1"/>
    </xf>
    <xf numFmtId="0" fontId="62" fillId="45" borderId="23" xfId="0" applyFont="1" applyFill="1" applyBorder="1" applyAlignment="1" applyProtection="1">
      <protection hidden="1"/>
    </xf>
    <xf numFmtId="0" fontId="38" fillId="45" borderId="41" xfId="87" applyFont="1" applyFill="1" applyBorder="1" applyAlignment="1" applyProtection="1">
      <alignment horizontal="center" vertical="center"/>
      <protection hidden="1"/>
    </xf>
    <xf numFmtId="9" fontId="32" fillId="0" borderId="31" xfId="0" applyNumberFormat="1" applyFont="1" applyBorder="1" applyAlignment="1" applyProtection="1">
      <alignment horizontal="center"/>
      <protection hidden="1"/>
    </xf>
    <xf numFmtId="4" fontId="36" fillId="0" borderId="45" xfId="0" applyNumberFormat="1" applyFont="1" applyBorder="1" applyAlignment="1" applyProtection="1">
      <alignment horizontal="right" vertical="center"/>
      <protection hidden="1"/>
    </xf>
    <xf numFmtId="0" fontId="38" fillId="0" borderId="0" xfId="0" applyFont="1" applyFill="1" applyAlignment="1" applyProtection="1">
      <protection hidden="1"/>
    </xf>
    <xf numFmtId="0" fontId="45" fillId="0" borderId="20" xfId="0" applyFont="1" applyBorder="1" applyAlignment="1" applyProtection="1">
      <alignment textRotation="90" wrapText="1"/>
      <protection hidden="1"/>
    </xf>
    <xf numFmtId="0" fontId="51" fillId="0" borderId="13" xfId="0" applyFont="1" applyBorder="1" applyAlignment="1" applyProtection="1">
      <alignment horizontal="center"/>
      <protection locked="0" hidden="1"/>
    </xf>
    <xf numFmtId="0" fontId="43" fillId="0" borderId="0" xfId="0" applyFont="1" applyFill="1" applyBorder="1" applyAlignment="1" applyProtection="1">
      <alignment horizontal="right"/>
      <protection hidden="1"/>
    </xf>
    <xf numFmtId="0" fontId="32" fillId="0" borderId="0" xfId="0" applyFont="1" applyFill="1" applyBorder="1" applyAlignment="1" applyProtection="1">
      <alignment horizontal="center"/>
      <protection hidden="1"/>
    </xf>
    <xf numFmtId="3" fontId="51" fillId="0" borderId="13" xfId="0" applyNumberFormat="1" applyFont="1" applyFill="1" applyBorder="1" applyAlignment="1" applyProtection="1">
      <alignment horizontal="center" vertical="center"/>
      <protection locked="0" hidden="1"/>
    </xf>
    <xf numFmtId="0" fontId="78" fillId="0" borderId="13" xfId="0" applyFont="1" applyBorder="1" applyAlignment="1" applyProtection="1">
      <alignment horizontal="center"/>
      <protection locked="0" hidden="1"/>
    </xf>
    <xf numFmtId="0" fontId="51" fillId="0" borderId="13" xfId="83" applyFont="1" applyFill="1" applyBorder="1" applyAlignment="1" applyProtection="1">
      <alignment horizontal="center"/>
      <protection locked="0" hidden="1"/>
    </xf>
    <xf numFmtId="0" fontId="32" fillId="0" borderId="23" xfId="0" applyFont="1" applyBorder="1" applyAlignment="1" applyProtection="1">
      <alignment horizontal="left" vertical="center"/>
      <protection hidden="1"/>
    </xf>
    <xf numFmtId="0" fontId="31" fillId="0" borderId="17" xfId="0" applyFont="1" applyFill="1" applyBorder="1" applyAlignment="1" applyProtection="1">
      <alignment vertical="center"/>
      <protection hidden="1"/>
    </xf>
    <xf numFmtId="0" fontId="31" fillId="0" borderId="20" xfId="0" applyFont="1" applyFill="1" applyBorder="1" applyAlignment="1" applyProtection="1">
      <alignment horizontal="center" vertical="justify"/>
      <protection hidden="1"/>
    </xf>
    <xf numFmtId="0" fontId="44" fillId="0" borderId="20" xfId="0" applyFont="1" applyBorder="1" applyAlignment="1" applyProtection="1">
      <protection hidden="1"/>
    </xf>
    <xf numFmtId="0" fontId="44" fillId="0" borderId="49" xfId="0" applyFont="1" applyFill="1" applyBorder="1" applyAlignment="1" applyProtection="1">
      <protection hidden="1"/>
    </xf>
    <xf numFmtId="0" fontId="86" fillId="0" borderId="20" xfId="0" applyFont="1" applyBorder="1" applyAlignment="1" applyProtection="1">
      <protection hidden="1"/>
    </xf>
    <xf numFmtId="0" fontId="87" fillId="0" borderId="20" xfId="0" applyFont="1" applyBorder="1" applyAlignment="1" applyProtection="1">
      <alignment textRotation="90" wrapText="1"/>
      <protection hidden="1"/>
    </xf>
    <xf numFmtId="0" fontId="88" fillId="0" borderId="20" xfId="0" applyFont="1" applyBorder="1" applyAlignment="1" applyProtection="1">
      <alignment vertical="center" textRotation="90"/>
      <protection hidden="1"/>
    </xf>
    <xf numFmtId="0" fontId="89" fillId="0" borderId="20" xfId="0" applyFont="1" applyBorder="1" applyProtection="1">
      <protection hidden="1"/>
    </xf>
    <xf numFmtId="0" fontId="31" fillId="0" borderId="20" xfId="0" applyFont="1" applyBorder="1" applyAlignment="1" applyProtection="1">
      <alignment vertical="center" textRotation="90"/>
      <protection hidden="1"/>
    </xf>
    <xf numFmtId="0" fontId="45" fillId="0" borderId="20" xfId="0" applyFont="1" applyBorder="1" applyAlignment="1" applyProtection="1">
      <alignment vertical="center"/>
      <protection hidden="1"/>
    </xf>
    <xf numFmtId="0" fontId="45" fillId="0" borderId="22" xfId="0" applyFont="1" applyBorder="1" applyAlignment="1" applyProtection="1">
      <alignment vertical="center"/>
      <protection hidden="1"/>
    </xf>
    <xf numFmtId="0" fontId="43" fillId="0" borderId="0" xfId="0" applyFont="1" applyFill="1" applyBorder="1" applyAlignment="1" applyProtection="1">
      <alignment horizontal="right" vertical="center"/>
      <protection hidden="1"/>
    </xf>
    <xf numFmtId="164" fontId="52" fillId="0" borderId="0" xfId="0" applyNumberFormat="1" applyFont="1" applyBorder="1" applyAlignment="1" applyProtection="1">
      <alignment horizontal="center" vertical="center"/>
      <protection hidden="1"/>
    </xf>
    <xf numFmtId="9" fontId="32" fillId="0" borderId="0" xfId="0" applyNumberFormat="1" applyFont="1" applyBorder="1" applyAlignment="1" applyProtection="1">
      <alignment horizontal="center"/>
      <protection hidden="1"/>
    </xf>
    <xf numFmtId="0" fontId="32" fillId="0" borderId="0" xfId="0" applyFont="1" applyFill="1" applyBorder="1" applyAlignment="1" applyProtection="1">
      <alignment horizontal="center"/>
      <protection hidden="1"/>
    </xf>
    <xf numFmtId="0" fontId="90" fillId="0" borderId="0" xfId="0" applyFont="1" applyBorder="1" applyAlignment="1" applyProtection="1">
      <alignment horizontal="center"/>
      <protection hidden="1"/>
    </xf>
    <xf numFmtId="0" fontId="35" fillId="0" borderId="0" xfId="0" applyFont="1" applyFill="1" applyBorder="1" applyAlignment="1" applyProtection="1">
      <alignment horizontal="center" vertical="center"/>
      <protection hidden="1"/>
    </xf>
    <xf numFmtId="0" fontId="90" fillId="0" borderId="0" xfId="0" applyFont="1" applyFill="1" applyBorder="1" applyAlignment="1" applyProtection="1">
      <alignment horizontal="center"/>
      <protection hidden="1"/>
    </xf>
    <xf numFmtId="0" fontId="68" fillId="0" borderId="0" xfId="0" applyFont="1" applyBorder="1" applyAlignment="1" applyProtection="1">
      <alignment horizontal="center"/>
      <protection hidden="1"/>
    </xf>
    <xf numFmtId="3" fontId="35" fillId="0" borderId="0" xfId="0" applyNumberFormat="1" applyFont="1" applyBorder="1" applyAlignment="1" applyProtection="1">
      <alignment horizontal="center"/>
      <protection hidden="1"/>
    </xf>
    <xf numFmtId="0" fontId="67" fillId="0" borderId="0" xfId="0" applyFont="1" applyAlignment="1" applyProtection="1">
      <alignment horizontal="left"/>
      <protection hidden="1"/>
    </xf>
    <xf numFmtId="0" fontId="43" fillId="45"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2" fillId="0" borderId="0" xfId="0" applyFont="1" applyAlignment="1" applyProtection="1">
      <alignment horizontal="left"/>
      <protection hidden="1"/>
    </xf>
    <xf numFmtId="0" fontId="66" fillId="0" borderId="0" xfId="0" applyFont="1" applyAlignment="1" applyProtection="1">
      <alignment horizontal="left"/>
      <protection hidden="1"/>
    </xf>
    <xf numFmtId="0" fontId="38" fillId="0" borderId="0" xfId="90" applyFont="1" applyFill="1" applyBorder="1" applyProtection="1">
      <protection hidden="1"/>
    </xf>
    <xf numFmtId="0" fontId="32" fillId="0" borderId="0" xfId="90" applyFont="1" applyFill="1" applyBorder="1" applyProtection="1">
      <protection hidden="1"/>
    </xf>
    <xf numFmtId="0" fontId="43" fillId="0" borderId="21" xfId="0" applyFont="1" applyBorder="1" applyAlignment="1" applyProtection="1">
      <alignment horizontal="center" wrapText="1"/>
      <protection hidden="1"/>
    </xf>
    <xf numFmtId="0" fontId="32" fillId="41" borderId="0" xfId="93" applyFont="1" applyFill="1" applyBorder="1" applyAlignment="1" applyProtection="1">
      <alignment horizontal="center"/>
      <protection hidden="1"/>
    </xf>
    <xf numFmtId="0" fontId="32" fillId="0" borderId="0" xfId="87" applyFont="1" applyFill="1" applyBorder="1" applyAlignment="1" applyProtection="1">
      <alignment horizontal="justify" vertical="center"/>
      <protection hidden="1"/>
    </xf>
    <xf numFmtId="0" fontId="32" fillId="44" borderId="0" xfId="87" applyFont="1" applyFill="1" applyBorder="1" applyAlignment="1" applyProtection="1">
      <alignment vertical="center"/>
      <protection hidden="1"/>
    </xf>
    <xf numFmtId="0" fontId="43" fillId="0" borderId="0" xfId="0" applyFont="1" applyBorder="1" applyAlignment="1" applyProtection="1">
      <alignment horizontal="left"/>
      <protection hidden="1"/>
    </xf>
    <xf numFmtId="0" fontId="51" fillId="0" borderId="13" xfId="0" applyFont="1" applyBorder="1" applyAlignment="1" applyProtection="1">
      <alignment horizontal="center" wrapText="1"/>
      <protection locked="0" hidden="1"/>
    </xf>
    <xf numFmtId="0" fontId="3" fillId="45" borderId="0" xfId="87" applyFont="1" applyFill="1" applyProtection="1">
      <protection hidden="1"/>
    </xf>
    <xf numFmtId="0" fontId="43" fillId="45" borderId="0" xfId="83" applyFont="1" applyFill="1" applyBorder="1" applyAlignment="1" applyProtection="1">
      <alignment horizontal="center" vertical="center"/>
      <protection hidden="1"/>
    </xf>
    <xf numFmtId="0" fontId="32" fillId="0" borderId="21" xfId="87" applyFont="1" applyBorder="1" applyProtection="1">
      <protection hidden="1"/>
    </xf>
    <xf numFmtId="0" fontId="32" fillId="0" borderId="21" xfId="87" applyFont="1" applyFill="1" applyBorder="1" applyProtection="1">
      <protection hidden="1"/>
    </xf>
    <xf numFmtId="0" fontId="42" fillId="0" borderId="21" xfId="87" applyFont="1" applyBorder="1" applyAlignment="1" applyProtection="1">
      <alignment horizontal="center" vertical="center"/>
      <protection hidden="1"/>
    </xf>
    <xf numFmtId="0" fontId="32" fillId="47" borderId="0" xfId="0" applyFont="1" applyFill="1" applyBorder="1" applyAlignment="1" applyProtection="1">
      <protection hidden="1"/>
    </xf>
    <xf numFmtId="0" fontId="37" fillId="47" borderId="0" xfId="0" applyFont="1" applyFill="1" applyBorder="1" applyProtection="1">
      <protection hidden="1"/>
    </xf>
    <xf numFmtId="0" fontId="36" fillId="47" borderId="0" xfId="0" applyFont="1" applyFill="1" applyBorder="1" applyAlignment="1" applyProtection="1">
      <alignment vertical="top"/>
      <protection hidden="1"/>
    </xf>
    <xf numFmtId="0" fontId="37" fillId="47" borderId="64" xfId="0" applyFont="1" applyFill="1" applyBorder="1" applyAlignment="1" applyProtection="1">
      <alignment horizontal="right" vertical="center"/>
      <protection hidden="1"/>
    </xf>
    <xf numFmtId="0" fontId="32" fillId="47" borderId="65" xfId="0" applyFont="1" applyFill="1" applyBorder="1" applyAlignment="1" applyProtection="1">
      <protection hidden="1"/>
    </xf>
    <xf numFmtId="0" fontId="37" fillId="47" borderId="65" xfId="0" applyFont="1" applyFill="1" applyBorder="1" applyProtection="1">
      <protection hidden="1"/>
    </xf>
    <xf numFmtId="0" fontId="32" fillId="47" borderId="66" xfId="0" applyFont="1" applyFill="1" applyBorder="1" applyAlignment="1" applyProtection="1">
      <protection hidden="1"/>
    </xf>
    <xf numFmtId="0" fontId="37" fillId="47" borderId="67" xfId="0" applyFont="1" applyFill="1" applyBorder="1" applyAlignment="1" applyProtection="1">
      <alignment horizontal="right" vertical="center"/>
      <protection hidden="1"/>
    </xf>
    <xf numFmtId="0" fontId="32" fillId="47" borderId="68" xfId="0" applyFont="1" applyFill="1" applyBorder="1" applyAlignment="1" applyProtection="1">
      <protection hidden="1"/>
    </xf>
    <xf numFmtId="0" fontId="36" fillId="47" borderId="67" xfId="0" applyFont="1" applyFill="1" applyBorder="1" applyAlignment="1" applyProtection="1">
      <alignment horizontal="right" vertical="top"/>
      <protection hidden="1"/>
    </xf>
    <xf numFmtId="0" fontId="36" fillId="47" borderId="68" xfId="0" applyFont="1" applyFill="1" applyBorder="1" applyAlignment="1" applyProtection="1">
      <alignment vertical="top"/>
      <protection hidden="1"/>
    </xf>
    <xf numFmtId="0" fontId="36" fillId="47" borderId="69" xfId="0" applyFont="1" applyFill="1" applyBorder="1" applyAlignment="1" applyProtection="1">
      <alignment horizontal="right" vertical="center"/>
      <protection hidden="1"/>
    </xf>
    <xf numFmtId="0" fontId="36" fillId="47" borderId="70" xfId="0" applyFont="1" applyFill="1" applyBorder="1" applyProtection="1">
      <protection hidden="1"/>
    </xf>
    <xf numFmtId="0" fontId="36" fillId="47" borderId="71" xfId="0" applyFont="1" applyFill="1" applyBorder="1" applyProtection="1">
      <protection hidden="1"/>
    </xf>
    <xf numFmtId="3" fontId="83" fillId="0" borderId="0" xfId="0" applyNumberFormat="1" applyFont="1" applyBorder="1" applyAlignment="1" applyProtection="1">
      <alignment horizontal="right"/>
      <protection hidden="1"/>
    </xf>
    <xf numFmtId="3" fontId="83" fillId="0" borderId="0" xfId="0" applyNumberFormat="1" applyFont="1" applyAlignment="1" applyProtection="1">
      <alignment horizontal="center"/>
      <protection hidden="1"/>
    </xf>
    <xf numFmtId="0" fontId="56" fillId="0" borderId="0" xfId="0" applyFont="1" applyAlignment="1" applyProtection="1">
      <alignment horizontal="right" vertical="center"/>
      <protection hidden="1"/>
    </xf>
    <xf numFmtId="0" fontId="43" fillId="0" borderId="0" xfId="0" applyFont="1" applyFill="1" applyBorder="1" applyAlignment="1" applyProtection="1">
      <protection hidden="1"/>
    </xf>
    <xf numFmtId="0" fontId="49" fillId="0" borderId="0" xfId="0" applyFont="1" applyBorder="1" applyAlignment="1" applyProtection="1">
      <alignment horizontal="center"/>
      <protection hidden="1"/>
    </xf>
    <xf numFmtId="0" fontId="32" fillId="0" borderId="0" xfId="87" applyFont="1" applyFill="1" applyBorder="1" applyAlignment="1" applyProtection="1">
      <alignment horizontal="justify" vertical="center"/>
      <protection hidden="1"/>
    </xf>
    <xf numFmtId="0" fontId="31" fillId="44" borderId="0" xfId="87" applyFont="1" applyFill="1" applyBorder="1" applyAlignment="1" applyProtection="1">
      <alignment horizontal="center" vertical="center"/>
      <protection locked="0" hidden="1"/>
    </xf>
    <xf numFmtId="0" fontId="32" fillId="0" borderId="0" xfId="0" applyFont="1" applyFill="1" applyBorder="1" applyAlignment="1" applyProtection="1">
      <alignment horizontal="justify" vertical="center" wrapText="1"/>
      <protection hidden="1"/>
    </xf>
    <xf numFmtId="0" fontId="54" fillId="0" borderId="0" xfId="0" applyFont="1" applyFill="1" applyBorder="1" applyAlignment="1" applyProtection="1">
      <alignment horizontal="justify" vertical="center" wrapText="1"/>
      <protection hidden="1"/>
    </xf>
    <xf numFmtId="0" fontId="66" fillId="0" borderId="0" xfId="0" applyFont="1" applyAlignment="1" applyProtection="1">
      <protection hidden="1"/>
    </xf>
    <xf numFmtId="0" fontId="67" fillId="0" borderId="0" xfId="0" applyFont="1" applyAlignment="1" applyProtection="1">
      <protection hidden="1"/>
    </xf>
    <xf numFmtId="0" fontId="31" fillId="44" borderId="0" xfId="87" applyFont="1" applyFill="1" applyBorder="1" applyAlignment="1" applyProtection="1">
      <alignment vertical="center"/>
      <protection hidden="1"/>
    </xf>
    <xf numFmtId="0" fontId="76" fillId="46" borderId="38" xfId="0" applyFont="1" applyFill="1" applyBorder="1" applyAlignment="1" applyProtection="1">
      <alignment horizontal="center"/>
      <protection hidden="1"/>
    </xf>
    <xf numFmtId="0" fontId="93" fillId="0" borderId="11" xfId="0" applyFont="1" applyFill="1" applyBorder="1" applyAlignment="1" applyProtection="1">
      <alignment horizontal="center"/>
      <protection hidden="1"/>
    </xf>
    <xf numFmtId="0" fontId="76" fillId="0" borderId="11" xfId="0" applyFont="1" applyFill="1" applyBorder="1" applyAlignment="1" applyProtection="1">
      <alignment horizontal="center"/>
      <protection hidden="1"/>
    </xf>
    <xf numFmtId="0" fontId="76" fillId="46" borderId="0" xfId="0" applyFont="1" applyFill="1" applyBorder="1" applyAlignment="1" applyProtection="1">
      <alignment horizontal="center"/>
      <protection hidden="1"/>
    </xf>
    <xf numFmtId="0" fontId="49" fillId="0" borderId="0" xfId="0" applyFont="1" applyProtection="1">
      <protection hidden="1"/>
    </xf>
    <xf numFmtId="0" fontId="94" fillId="44" borderId="0" xfId="0" applyFont="1" applyFill="1" applyBorder="1" applyAlignment="1" applyProtection="1">
      <alignment horizontal="center" vertical="center"/>
      <protection hidden="1"/>
    </xf>
    <xf numFmtId="0" fontId="95" fillId="0" borderId="0" xfId="0" applyFont="1" applyProtection="1">
      <protection hidden="1"/>
    </xf>
    <xf numFmtId="0" fontId="93" fillId="46" borderId="0" xfId="0" applyFont="1" applyFill="1" applyBorder="1" applyAlignment="1" applyProtection="1">
      <alignment horizontal="center"/>
      <protection hidden="1"/>
    </xf>
    <xf numFmtId="0" fontId="93" fillId="0" borderId="38" xfId="0" applyFont="1" applyFill="1" applyBorder="1" applyAlignment="1" applyProtection="1">
      <alignment horizontal="center"/>
      <protection hidden="1"/>
    </xf>
    <xf numFmtId="0" fontId="76" fillId="46" borderId="53" xfId="0" applyFont="1" applyFill="1" applyBorder="1" applyAlignment="1" applyProtection="1">
      <alignment horizontal="center"/>
      <protection hidden="1"/>
    </xf>
    <xf numFmtId="0" fontId="76" fillId="46" borderId="56" xfId="0" applyFont="1" applyFill="1" applyBorder="1" applyAlignment="1" applyProtection="1">
      <alignment horizontal="center"/>
      <protection hidden="1"/>
    </xf>
    <xf numFmtId="0" fontId="76" fillId="0" borderId="0" xfId="0" applyFont="1" applyFill="1" applyBorder="1" applyAlignment="1" applyProtection="1">
      <alignment vertical="center"/>
      <protection hidden="1"/>
    </xf>
    <xf numFmtId="0" fontId="96" fillId="0" borderId="0" xfId="0" applyFont="1" applyProtection="1">
      <protection hidden="1"/>
    </xf>
    <xf numFmtId="0" fontId="76" fillId="46" borderId="33" xfId="0" applyFont="1" applyFill="1" applyBorder="1" applyAlignment="1" applyProtection="1">
      <alignment horizontal="center"/>
      <protection hidden="1"/>
    </xf>
    <xf numFmtId="0" fontId="49" fillId="46" borderId="0" xfId="0" applyFont="1" applyFill="1" applyBorder="1" applyAlignment="1" applyProtection="1">
      <alignment horizontal="center"/>
      <protection hidden="1"/>
    </xf>
    <xf numFmtId="0" fontId="76" fillId="0" borderId="38" xfId="0" applyFont="1" applyFill="1" applyBorder="1" applyAlignment="1" applyProtection="1">
      <alignment horizontal="center"/>
      <protection hidden="1"/>
    </xf>
    <xf numFmtId="0" fontId="93" fillId="0" borderId="40" xfId="0" applyFont="1" applyFill="1" applyBorder="1" applyAlignment="1" applyProtection="1">
      <alignment horizontal="center"/>
      <protection hidden="1"/>
    </xf>
    <xf numFmtId="0" fontId="49" fillId="46" borderId="35" xfId="0" applyFont="1" applyFill="1" applyBorder="1" applyProtection="1">
      <protection hidden="1"/>
    </xf>
    <xf numFmtId="4" fontId="49" fillId="46" borderId="35" xfId="0" applyNumberFormat="1" applyFont="1" applyFill="1" applyBorder="1" applyAlignment="1" applyProtection="1">
      <alignment horizontal="left" vertical="center"/>
      <protection hidden="1"/>
    </xf>
    <xf numFmtId="4" fontId="49" fillId="46" borderId="36" xfId="0" applyNumberFormat="1" applyFont="1" applyFill="1" applyBorder="1" applyAlignment="1" applyProtection="1">
      <alignment horizontal="center" vertical="center"/>
      <protection hidden="1"/>
    </xf>
    <xf numFmtId="0" fontId="76" fillId="46" borderId="59" xfId="0" applyFont="1" applyFill="1" applyBorder="1" applyAlignment="1" applyProtection="1">
      <alignment horizontal="center"/>
      <protection hidden="1"/>
    </xf>
    <xf numFmtId="3" fontId="76" fillId="46" borderId="0" xfId="0" applyNumberFormat="1" applyFont="1" applyFill="1" applyBorder="1" applyAlignment="1" applyProtection="1">
      <alignment horizontal="center"/>
      <protection hidden="1"/>
    </xf>
    <xf numFmtId="0" fontId="93" fillId="0" borderId="33" xfId="0" applyFont="1" applyFill="1" applyBorder="1" applyAlignment="1" applyProtection="1">
      <alignment horizontal="center"/>
      <protection hidden="1"/>
    </xf>
    <xf numFmtId="0" fontId="49" fillId="0" borderId="0" xfId="0" applyFont="1" applyFill="1" applyBorder="1" applyProtection="1">
      <protection hidden="1"/>
    </xf>
    <xf numFmtId="0" fontId="49" fillId="0" borderId="34" xfId="0" applyFont="1" applyFill="1" applyBorder="1" applyProtection="1">
      <protection hidden="1"/>
    </xf>
    <xf numFmtId="0" fontId="49" fillId="0" borderId="0" xfId="0" applyFont="1" applyFill="1" applyAlignment="1" applyProtection="1">
      <alignment horizontal="left"/>
      <protection hidden="1"/>
    </xf>
    <xf numFmtId="0" fontId="49" fillId="0" borderId="0" xfId="0" applyFont="1" applyFill="1" applyBorder="1" applyAlignment="1" applyProtection="1">
      <alignment vertical="center"/>
      <protection hidden="1"/>
    </xf>
    <xf numFmtId="0" fontId="97" fillId="0" borderId="0" xfId="0" applyFont="1" applyProtection="1">
      <protection hidden="1"/>
    </xf>
    <xf numFmtId="0" fontId="76" fillId="0" borderId="0" xfId="0" applyFont="1" applyFill="1" applyBorder="1" applyProtection="1">
      <protection hidden="1"/>
    </xf>
    <xf numFmtId="0" fontId="49" fillId="0" borderId="37" xfId="0" applyFont="1" applyBorder="1" applyAlignment="1" applyProtection="1">
      <alignment horizontal="center"/>
      <protection hidden="1"/>
    </xf>
    <xf numFmtId="0" fontId="97" fillId="0" borderId="0" xfId="0" applyFont="1" applyFill="1" applyProtection="1">
      <protection hidden="1"/>
    </xf>
    <xf numFmtId="0" fontId="49" fillId="43" borderId="38" xfId="0" applyFont="1" applyFill="1" applyBorder="1" applyAlignment="1" applyProtection="1">
      <alignment horizontal="center" vertical="center"/>
      <protection hidden="1"/>
    </xf>
    <xf numFmtId="3" fontId="49" fillId="46" borderId="38" xfId="0" applyNumberFormat="1" applyFont="1" applyFill="1" applyBorder="1" applyAlignment="1" applyProtection="1">
      <alignment horizontal="center" vertical="center"/>
      <protection hidden="1"/>
    </xf>
    <xf numFmtId="0" fontId="49" fillId="0" borderId="0" xfId="0" applyFont="1" applyAlignment="1" applyProtection="1">
      <protection hidden="1"/>
    </xf>
    <xf numFmtId="0" fontId="49" fillId="46" borderId="38" xfId="0" applyFont="1" applyFill="1" applyBorder="1" applyAlignment="1" applyProtection="1">
      <alignment horizontal="center"/>
      <protection hidden="1"/>
    </xf>
    <xf numFmtId="0" fontId="93" fillId="0" borderId="59" xfId="0" applyFont="1" applyFill="1" applyBorder="1" applyAlignment="1" applyProtection="1">
      <alignment horizontal="center"/>
      <protection hidden="1"/>
    </xf>
    <xf numFmtId="0" fontId="49" fillId="46" borderId="60" xfId="0" applyFont="1" applyFill="1" applyBorder="1" applyAlignment="1" applyProtection="1">
      <alignment horizontal="center" vertical="center"/>
      <protection hidden="1"/>
    </xf>
    <xf numFmtId="0" fontId="49" fillId="0" borderId="60" xfId="0" applyFont="1" applyFill="1" applyBorder="1" applyProtection="1">
      <protection hidden="1"/>
    </xf>
    <xf numFmtId="0" fontId="49" fillId="0" borderId="61" xfId="0" applyFont="1" applyFill="1" applyBorder="1" applyProtection="1">
      <protection hidden="1"/>
    </xf>
    <xf numFmtId="0" fontId="49" fillId="0" borderId="35" xfId="0" applyFont="1" applyFill="1" applyBorder="1" applyAlignment="1" applyProtection="1">
      <alignment horizontal="center" vertical="center"/>
      <protection hidden="1"/>
    </xf>
    <xf numFmtId="0" fontId="49" fillId="0" borderId="35" xfId="0" applyFont="1" applyFill="1" applyBorder="1" applyProtection="1">
      <protection hidden="1"/>
    </xf>
    <xf numFmtId="0" fontId="49" fillId="0" borderId="36" xfId="0" applyFont="1" applyFill="1" applyBorder="1" applyProtection="1">
      <protection hidden="1"/>
    </xf>
    <xf numFmtId="0" fontId="97" fillId="0" borderId="0" xfId="0" applyFont="1" applyAlignment="1" applyProtection="1">
      <protection hidden="1"/>
    </xf>
    <xf numFmtId="0" fontId="49" fillId="45" borderId="38" xfId="0" applyFont="1" applyFill="1" applyBorder="1" applyAlignment="1" applyProtection="1">
      <alignment horizontal="center" vertical="center"/>
      <protection hidden="1"/>
    </xf>
    <xf numFmtId="0" fontId="49" fillId="0" borderId="11" xfId="0" applyFont="1" applyFill="1" applyBorder="1" applyAlignment="1" applyProtection="1">
      <alignment vertical="center"/>
      <protection hidden="1"/>
    </xf>
    <xf numFmtId="2" fontId="49" fillId="0" borderId="33" xfId="0" applyNumberFormat="1" applyFont="1" applyFill="1" applyBorder="1" applyAlignment="1" applyProtection="1">
      <alignment horizontal="center" vertical="center"/>
      <protection hidden="1"/>
    </xf>
    <xf numFmtId="4" fontId="49" fillId="0" borderId="0" xfId="0" applyNumberFormat="1" applyFont="1" applyFill="1" applyBorder="1" applyAlignment="1" applyProtection="1">
      <alignment horizontal="center"/>
      <protection hidden="1"/>
    </xf>
    <xf numFmtId="0" fontId="49" fillId="0" borderId="34" xfId="0" applyFont="1" applyFill="1" applyBorder="1" applyAlignment="1" applyProtection="1">
      <alignment horizontal="center" vertical="center"/>
      <protection hidden="1"/>
    </xf>
    <xf numFmtId="0" fontId="49" fillId="0" borderId="0" xfId="83" applyFont="1" applyFill="1" applyBorder="1" applyAlignment="1" applyProtection="1">
      <protection hidden="1"/>
    </xf>
    <xf numFmtId="164" fontId="49" fillId="0" borderId="0" xfId="0" applyNumberFormat="1" applyFont="1" applyFill="1" applyAlignment="1" applyProtection="1">
      <alignment horizontal="left"/>
      <protection hidden="1"/>
    </xf>
    <xf numFmtId="0" fontId="49" fillId="0" borderId="38" xfId="0" applyFont="1" applyFill="1" applyBorder="1" applyAlignment="1" applyProtection="1">
      <alignment horizontal="center" vertical="center"/>
      <protection hidden="1"/>
    </xf>
    <xf numFmtId="0" fontId="49" fillId="45" borderId="53" xfId="0" applyFont="1" applyFill="1" applyBorder="1" applyAlignment="1" applyProtection="1">
      <alignment horizontal="center"/>
      <protection hidden="1"/>
    </xf>
    <xf numFmtId="0" fontId="49" fillId="0" borderId="39" xfId="0" applyFont="1" applyFill="1" applyBorder="1" applyAlignment="1" applyProtection="1">
      <alignment horizontal="center" vertical="center"/>
      <protection hidden="1"/>
    </xf>
    <xf numFmtId="4" fontId="49" fillId="0" borderId="0" xfId="0" applyNumberFormat="1" applyFont="1" applyFill="1" applyBorder="1" applyAlignment="1" applyProtection="1">
      <alignment horizontal="center" vertical="center"/>
      <protection hidden="1"/>
    </xf>
    <xf numFmtId="4" fontId="49" fillId="0" borderId="34" xfId="0" applyNumberFormat="1" applyFont="1" applyFill="1" applyBorder="1" applyAlignment="1" applyProtection="1">
      <alignment horizontal="center"/>
      <protection hidden="1"/>
    </xf>
    <xf numFmtId="0" fontId="49" fillId="44" borderId="38" xfId="0" applyFont="1" applyFill="1" applyBorder="1" applyAlignment="1" applyProtection="1">
      <alignment horizontal="center" vertical="center"/>
      <protection hidden="1"/>
    </xf>
    <xf numFmtId="0" fontId="49" fillId="45" borderId="40" xfId="0" applyFont="1" applyFill="1" applyBorder="1" applyAlignment="1" applyProtection="1">
      <alignment horizontal="center" vertical="center"/>
      <protection hidden="1"/>
    </xf>
    <xf numFmtId="2" fontId="49" fillId="45" borderId="35" xfId="0" applyNumberFormat="1" applyFont="1" applyFill="1" applyBorder="1" applyAlignment="1" applyProtection="1">
      <alignment horizontal="center"/>
      <protection hidden="1"/>
    </xf>
    <xf numFmtId="0" fontId="49" fillId="45" borderId="35" xfId="0" applyFont="1" applyFill="1" applyBorder="1" applyAlignment="1" applyProtection="1">
      <alignment horizontal="center"/>
      <protection hidden="1"/>
    </xf>
    <xf numFmtId="0" fontId="49" fillId="45" borderId="36" xfId="0" applyFont="1" applyFill="1" applyBorder="1" applyProtection="1">
      <protection hidden="1"/>
    </xf>
    <xf numFmtId="0" fontId="49" fillId="45" borderId="33" xfId="0" applyFont="1" applyFill="1" applyBorder="1" applyAlignment="1" applyProtection="1">
      <alignment horizontal="center" vertical="center"/>
      <protection hidden="1"/>
    </xf>
    <xf numFmtId="0" fontId="97" fillId="45" borderId="0" xfId="0" applyFont="1" applyFill="1" applyBorder="1" applyAlignment="1" applyProtection="1">
      <protection hidden="1"/>
    </xf>
    <xf numFmtId="4" fontId="49" fillId="45" borderId="0" xfId="0" applyNumberFormat="1" applyFont="1" applyFill="1" applyBorder="1" applyAlignment="1" applyProtection="1">
      <alignment horizontal="center"/>
      <protection hidden="1"/>
    </xf>
    <xf numFmtId="0" fontId="49" fillId="45" borderId="34" xfId="0" applyFont="1" applyFill="1" applyBorder="1" applyAlignment="1" applyProtection="1">
      <alignment horizontal="center"/>
      <protection hidden="1"/>
    </xf>
    <xf numFmtId="0" fontId="49" fillId="45" borderId="59" xfId="0" applyFont="1" applyFill="1" applyBorder="1" applyAlignment="1" applyProtection="1">
      <alignment horizontal="center" vertical="center"/>
      <protection hidden="1"/>
    </xf>
    <xf numFmtId="4" fontId="49" fillId="45" borderId="60" xfId="0" applyNumberFormat="1" applyFont="1" applyFill="1" applyBorder="1" applyAlignment="1" applyProtection="1">
      <alignment horizontal="center" vertical="center"/>
      <protection hidden="1"/>
    </xf>
    <xf numFmtId="0" fontId="49" fillId="45" borderId="61" xfId="0" applyFont="1" applyFill="1" applyBorder="1" applyAlignment="1" applyProtection="1">
      <alignment horizontal="center" vertical="center"/>
      <protection hidden="1"/>
    </xf>
    <xf numFmtId="0" fontId="49" fillId="0" borderId="53" xfId="0" applyFont="1" applyBorder="1" applyProtection="1">
      <protection hidden="1"/>
    </xf>
    <xf numFmtId="0" fontId="49" fillId="43" borderId="39" xfId="0" applyFont="1" applyFill="1" applyBorder="1" applyAlignment="1" applyProtection="1">
      <alignment horizontal="center" vertical="center"/>
      <protection hidden="1"/>
    </xf>
    <xf numFmtId="0" fontId="49" fillId="0" borderId="0" xfId="83" applyFont="1" applyFill="1" applyBorder="1" applyAlignment="1" applyProtection="1">
      <alignment horizontal="left"/>
      <protection hidden="1"/>
    </xf>
    <xf numFmtId="0" fontId="76" fillId="44" borderId="53" xfId="0" applyFont="1" applyFill="1" applyBorder="1" applyAlignment="1" applyProtection="1">
      <protection hidden="1"/>
    </xf>
    <xf numFmtId="0" fontId="49" fillId="0" borderId="0" xfId="0" applyFont="1" applyFill="1" applyAlignment="1" applyProtection="1">
      <protection hidden="1"/>
    </xf>
    <xf numFmtId="0" fontId="49" fillId="0" borderId="0" xfId="87" applyFont="1" applyProtection="1">
      <protection hidden="1"/>
    </xf>
    <xf numFmtId="0" fontId="76" fillId="0" borderId="0" xfId="0" applyFont="1" applyFill="1" applyAlignment="1" applyProtection="1">
      <alignment horizontal="left"/>
      <protection hidden="1"/>
    </xf>
    <xf numFmtId="0" fontId="76" fillId="0" borderId="53" xfId="0" applyFont="1" applyBorder="1" applyAlignment="1" applyProtection="1">
      <protection hidden="1"/>
    </xf>
    <xf numFmtId="0" fontId="76" fillId="0" borderId="0" xfId="0" applyFont="1" applyAlignment="1" applyProtection="1">
      <protection hidden="1"/>
    </xf>
    <xf numFmtId="0" fontId="76" fillId="0" borderId="0" xfId="0" applyFont="1" applyProtection="1">
      <protection hidden="1"/>
    </xf>
    <xf numFmtId="0" fontId="76" fillId="0" borderId="53" xfId="0" applyFont="1" applyFill="1" applyBorder="1" applyProtection="1">
      <protection hidden="1"/>
    </xf>
    <xf numFmtId="0" fontId="76" fillId="43" borderId="53" xfId="0" applyFont="1" applyFill="1" applyBorder="1" applyProtection="1">
      <protection hidden="1"/>
    </xf>
    <xf numFmtId="0" fontId="76" fillId="43" borderId="54" xfId="0" applyFont="1" applyFill="1" applyBorder="1" applyProtection="1">
      <protection hidden="1"/>
    </xf>
    <xf numFmtId="14" fontId="49" fillId="0" borderId="0" xfId="0" applyNumberFormat="1" applyFont="1" applyFill="1" applyAlignment="1" applyProtection="1">
      <alignment horizontal="left"/>
      <protection hidden="1"/>
    </xf>
    <xf numFmtId="0" fontId="76" fillId="46" borderId="54" xfId="0" applyFont="1" applyFill="1" applyBorder="1" applyAlignment="1" applyProtection="1">
      <alignment horizontal="center"/>
      <protection hidden="1"/>
    </xf>
    <xf numFmtId="0" fontId="49" fillId="0" borderId="0" xfId="0" applyFont="1" applyFill="1" applyAlignment="1" applyProtection="1">
      <alignment horizontal="left" vertical="top"/>
      <protection hidden="1"/>
    </xf>
    <xf numFmtId="0" fontId="49" fillId="0" borderId="0" xfId="0" applyFont="1" applyAlignment="1" applyProtection="1">
      <alignment vertical="top"/>
      <protection hidden="1"/>
    </xf>
    <xf numFmtId="0" fontId="76" fillId="0" borderId="39" xfId="0" applyFont="1" applyFill="1" applyBorder="1" applyAlignment="1" applyProtection="1">
      <alignment horizontal="center"/>
      <protection hidden="1"/>
    </xf>
    <xf numFmtId="0" fontId="76" fillId="0" borderId="0" xfId="0" applyFont="1" applyFill="1" applyBorder="1" applyAlignment="1" applyProtection="1">
      <alignment horizontal="center"/>
      <protection hidden="1"/>
    </xf>
    <xf numFmtId="0" fontId="49" fillId="0" borderId="0" xfId="0" applyFont="1" applyFill="1" applyProtection="1">
      <protection hidden="1"/>
    </xf>
    <xf numFmtId="0" fontId="49" fillId="0" borderId="0" xfId="0" applyFont="1" applyAlignment="1" applyProtection="1">
      <alignment vertical="center"/>
      <protection hidden="1"/>
    </xf>
    <xf numFmtId="0" fontId="49" fillId="0" borderId="0" xfId="0" applyFont="1" applyFill="1" applyAlignment="1" applyProtection="1">
      <alignment horizontal="left" vertical="center"/>
      <protection hidden="1"/>
    </xf>
    <xf numFmtId="0" fontId="61" fillId="45" borderId="23" xfId="84" applyFont="1" applyFill="1" applyBorder="1" applyAlignment="1" applyProtection="1">
      <alignment horizontal="center"/>
      <protection locked="0" hidden="1"/>
    </xf>
    <xf numFmtId="9" fontId="32" fillId="0" borderId="28" xfId="0" applyNumberFormat="1" applyFont="1" applyBorder="1" applyAlignment="1" applyProtection="1">
      <alignment horizontal="right" vertical="center"/>
      <protection hidden="1"/>
    </xf>
    <xf numFmtId="9" fontId="32" fillId="0" borderId="0" xfId="0" applyNumberFormat="1" applyFont="1" applyBorder="1" applyAlignment="1" applyProtection="1">
      <alignment horizontal="right" vertical="center"/>
      <protection hidden="1"/>
    </xf>
    <xf numFmtId="0" fontId="50" fillId="0" borderId="62" xfId="0" applyNumberFormat="1" applyFont="1" applyBorder="1" applyAlignment="1" applyProtection="1">
      <alignment horizontal="right" vertical="center"/>
      <protection hidden="1"/>
    </xf>
    <xf numFmtId="0" fontId="50" fillId="0" borderId="47" xfId="0" applyNumberFormat="1" applyFont="1" applyBorder="1" applyAlignment="1" applyProtection="1">
      <alignment horizontal="right" vertical="center"/>
      <protection hidden="1"/>
    </xf>
    <xf numFmtId="0" fontId="49" fillId="0" borderId="0" xfId="0" applyFont="1" applyBorder="1" applyAlignment="1" applyProtection="1">
      <alignment horizontal="center" vertical="center"/>
      <protection hidden="1"/>
    </xf>
    <xf numFmtId="0" fontId="32" fillId="45" borderId="0" xfId="87" applyFont="1" applyFill="1" applyBorder="1" applyAlignment="1" applyProtection="1">
      <alignment horizontal="justify" vertical="center"/>
      <protection hidden="1"/>
    </xf>
    <xf numFmtId="164" fontId="43" fillId="45" borderId="0" xfId="83" applyNumberFormat="1" applyFont="1" applyFill="1" applyBorder="1" applyAlignment="1" applyProtection="1">
      <alignment horizontal="center" vertical="center"/>
      <protection hidden="1"/>
    </xf>
    <xf numFmtId="0" fontId="61" fillId="45" borderId="0" xfId="84" applyFont="1" applyFill="1" applyBorder="1" applyAlignment="1" applyProtection="1">
      <alignment horizontal="center" vertical="center"/>
      <protection locked="0"/>
    </xf>
    <xf numFmtId="0" fontId="43" fillId="45" borderId="0" xfId="83" applyFont="1" applyFill="1" applyBorder="1" applyAlignment="1" applyProtection="1">
      <alignment horizontal="right" vertical="center"/>
      <protection hidden="1"/>
    </xf>
    <xf numFmtId="0" fontId="32" fillId="45" borderId="51" xfId="0" applyFont="1" applyFill="1" applyBorder="1" applyAlignment="1" applyProtection="1">
      <alignment horizontal="center"/>
      <protection hidden="1"/>
    </xf>
    <xf numFmtId="0" fontId="31" fillId="45" borderId="0" xfId="0" applyFont="1" applyFill="1" applyBorder="1" applyAlignment="1" applyProtection="1">
      <alignment horizontal="center" vertical="center"/>
      <protection hidden="1"/>
    </xf>
    <xf numFmtId="164" fontId="43" fillId="0" borderId="31" xfId="0" applyNumberFormat="1" applyFont="1" applyBorder="1" applyAlignment="1" applyProtection="1">
      <alignment horizontal="center" vertical="center"/>
      <protection hidden="1"/>
    </xf>
    <xf numFmtId="0" fontId="43" fillId="45" borderId="0" xfId="0" applyFont="1" applyFill="1" applyBorder="1" applyAlignment="1" applyProtection="1">
      <alignment horizontal="right" vertical="center"/>
      <protection hidden="1"/>
    </xf>
    <xf numFmtId="0" fontId="38" fillId="45" borderId="63" xfId="84" applyFont="1" applyFill="1" applyBorder="1" applyAlignment="1" applyProtection="1">
      <alignment horizontal="center"/>
      <protection hidden="1"/>
    </xf>
    <xf numFmtId="0" fontId="32" fillId="45" borderId="0" xfId="0" applyFont="1" applyFill="1" applyBorder="1" applyAlignment="1" applyProtection="1">
      <alignment horizontal="center" vertical="center"/>
      <protection hidden="1"/>
    </xf>
    <xf numFmtId="0" fontId="43" fillId="44" borderId="0" xfId="0" applyFont="1" applyFill="1" applyBorder="1" applyAlignment="1" applyProtection="1">
      <alignment horizontal="center" vertical="center"/>
      <protection hidden="1"/>
    </xf>
    <xf numFmtId="0" fontId="43" fillId="44" borderId="44" xfId="0" applyFont="1" applyFill="1" applyBorder="1" applyAlignment="1" applyProtection="1">
      <alignment horizontal="center" vertical="center"/>
      <protection hidden="1"/>
    </xf>
    <xf numFmtId="0" fontId="51" fillId="0" borderId="14" xfId="83" applyFont="1" applyFill="1" applyBorder="1" applyAlignment="1" applyProtection="1">
      <alignment horizontal="center"/>
      <protection locked="0" hidden="1"/>
    </xf>
    <xf numFmtId="0" fontId="51" fillId="0" borderId="42" xfId="83" applyFont="1" applyFill="1" applyBorder="1" applyAlignment="1" applyProtection="1">
      <alignment horizontal="center"/>
      <protection locked="0" hidden="1"/>
    </xf>
    <xf numFmtId="0" fontId="51" fillId="0" borderId="15" xfId="83" applyFont="1" applyFill="1" applyBorder="1" applyAlignment="1" applyProtection="1">
      <alignment horizontal="center"/>
      <protection locked="0" hidden="1"/>
    </xf>
    <xf numFmtId="0" fontId="49" fillId="0" borderId="55" xfId="83" applyFont="1" applyFill="1" applyBorder="1" applyAlignment="1" applyProtection="1">
      <alignment horizontal="center" vertical="center"/>
      <protection hidden="1"/>
    </xf>
    <xf numFmtId="4" fontId="32" fillId="0" borderId="72" xfId="0" applyNumberFormat="1" applyFont="1" applyBorder="1" applyAlignment="1" applyProtection="1">
      <alignment horizontal="right"/>
      <protection hidden="1"/>
    </xf>
    <xf numFmtId="4" fontId="32" fillId="0" borderId="0" xfId="0" applyNumberFormat="1" applyFont="1" applyBorder="1" applyAlignment="1" applyProtection="1">
      <alignment horizontal="right"/>
      <protection hidden="1"/>
    </xf>
    <xf numFmtId="0" fontId="33" fillId="44" borderId="0" xfId="0" applyFont="1" applyFill="1" applyBorder="1" applyAlignment="1" applyProtection="1">
      <alignment horizontal="center" vertical="center"/>
      <protection hidden="1"/>
    </xf>
    <xf numFmtId="0" fontId="58" fillId="0" borderId="16" xfId="0" applyFont="1" applyBorder="1" applyAlignment="1" applyProtection="1">
      <alignment horizontal="center" vertical="top"/>
      <protection locked="0"/>
    </xf>
    <xf numFmtId="0" fontId="43" fillId="0" borderId="30" xfId="0" applyFont="1" applyFill="1" applyBorder="1" applyAlignment="1" applyProtection="1">
      <alignment horizontal="right" vertical="center"/>
      <protection hidden="1"/>
    </xf>
    <xf numFmtId="0" fontId="43" fillId="0" borderId="31" xfId="0" applyFont="1" applyFill="1" applyBorder="1" applyAlignment="1" applyProtection="1">
      <alignment horizontal="right" vertical="center"/>
      <protection hidden="1"/>
    </xf>
    <xf numFmtId="0" fontId="43" fillId="0" borderId="0" xfId="0" applyFont="1" applyBorder="1" applyAlignment="1" applyProtection="1">
      <alignment horizontal="center" vertical="top"/>
      <protection hidden="1"/>
    </xf>
    <xf numFmtId="164" fontId="51" fillId="0" borderId="16" xfId="0" applyNumberFormat="1" applyFont="1" applyBorder="1" applyAlignment="1" applyProtection="1">
      <alignment horizontal="center" vertical="top"/>
      <protection locked="0"/>
    </xf>
    <xf numFmtId="0" fontId="91" fillId="44" borderId="18" xfId="0" applyFont="1" applyFill="1" applyBorder="1" applyAlignment="1" applyProtection="1">
      <alignment horizontal="center" vertical="center"/>
      <protection hidden="1"/>
    </xf>
    <xf numFmtId="0" fontId="51" fillId="0" borderId="52" xfId="83" applyNumberFormat="1" applyFont="1" applyFill="1" applyBorder="1" applyAlignment="1" applyProtection="1">
      <alignment horizontal="center"/>
      <protection locked="0"/>
    </xf>
    <xf numFmtId="0" fontId="51" fillId="0" borderId="57" xfId="0" applyFont="1" applyFill="1" applyBorder="1" applyAlignment="1" applyProtection="1">
      <alignment horizontal="center" vertical="center"/>
      <protection locked="0" hidden="1"/>
    </xf>
    <xf numFmtId="0" fontId="51" fillId="0" borderId="58" xfId="0" applyFont="1" applyFill="1" applyBorder="1" applyAlignment="1" applyProtection="1">
      <alignment horizontal="center" vertical="center"/>
      <protection locked="0" hidden="1"/>
    </xf>
    <xf numFmtId="0" fontId="76" fillId="0" borderId="0" xfId="0" applyFont="1" applyFill="1" applyAlignment="1" applyProtection="1">
      <alignment horizontal="center" vertical="center"/>
      <protection hidden="1"/>
    </xf>
    <xf numFmtId="0" fontId="98" fillId="0" borderId="20" xfId="0" applyFont="1" applyBorder="1" applyAlignment="1" applyProtection="1">
      <alignment horizontal="center" wrapText="1"/>
      <protection hidden="1"/>
    </xf>
    <xf numFmtId="0" fontId="98" fillId="0" borderId="0" xfId="0" applyFont="1" applyBorder="1" applyAlignment="1" applyProtection="1">
      <alignment horizontal="center" wrapText="1"/>
      <protection hidden="1"/>
    </xf>
    <xf numFmtId="0" fontId="98" fillId="0" borderId="21" xfId="0" applyFont="1" applyBorder="1" applyAlignment="1" applyProtection="1">
      <alignment horizontal="center" wrapText="1"/>
      <protection hidden="1"/>
    </xf>
    <xf numFmtId="0" fontId="43" fillId="0" borderId="20" xfId="0" applyFont="1" applyBorder="1" applyAlignment="1" applyProtection="1">
      <alignment horizontal="right" vertical="top"/>
      <protection hidden="1"/>
    </xf>
    <xf numFmtId="0" fontId="43" fillId="0" borderId="0" xfId="0" applyFont="1" applyBorder="1" applyAlignment="1" applyProtection="1">
      <alignment horizontal="right" vertical="top"/>
      <protection hidden="1"/>
    </xf>
    <xf numFmtId="164" fontId="43" fillId="0" borderId="0" xfId="0" applyNumberFormat="1" applyFont="1" applyBorder="1" applyAlignment="1" applyProtection="1">
      <alignment horizontal="left" vertical="top"/>
      <protection hidden="1"/>
    </xf>
    <xf numFmtId="0" fontId="43" fillId="44" borderId="20" xfId="0" applyFont="1" applyFill="1" applyBorder="1" applyAlignment="1" applyProtection="1">
      <alignment horizontal="center" vertical="center" wrapText="1"/>
      <protection hidden="1"/>
    </xf>
    <xf numFmtId="0" fontId="43" fillId="44" borderId="0" xfId="0" applyFont="1" applyFill="1" applyBorder="1" applyAlignment="1" applyProtection="1">
      <alignment horizontal="center" vertical="center" wrapText="1"/>
      <protection hidden="1"/>
    </xf>
    <xf numFmtId="0" fontId="43" fillId="44" borderId="21" xfId="0" applyFont="1" applyFill="1" applyBorder="1" applyAlignment="1" applyProtection="1">
      <alignment horizontal="center" vertical="center" wrapText="1"/>
      <protection hidden="1"/>
    </xf>
    <xf numFmtId="0" fontId="43" fillId="0" borderId="20" xfId="0" applyFont="1" applyFill="1" applyBorder="1" applyAlignment="1" applyProtection="1">
      <alignment horizontal="right"/>
      <protection hidden="1"/>
    </xf>
    <xf numFmtId="0" fontId="43" fillId="0" borderId="0" xfId="0" applyFont="1" applyFill="1" applyBorder="1" applyAlignment="1" applyProtection="1">
      <alignment horizontal="right"/>
      <protection hidden="1"/>
    </xf>
    <xf numFmtId="0" fontId="43" fillId="0" borderId="21" xfId="0" applyFont="1" applyFill="1" applyBorder="1" applyAlignment="1" applyProtection="1">
      <alignment horizontal="right"/>
      <protection hidden="1"/>
    </xf>
    <xf numFmtId="49" fontId="51" fillId="0" borderId="16" xfId="83" applyNumberFormat="1" applyFont="1" applyBorder="1" applyAlignment="1" applyProtection="1">
      <alignment horizontal="center"/>
      <protection locked="0"/>
    </xf>
    <xf numFmtId="0" fontId="51" fillId="0" borderId="16" xfId="83" applyFont="1" applyFill="1" applyBorder="1" applyAlignment="1" applyProtection="1">
      <alignment horizontal="center"/>
      <protection locked="0"/>
    </xf>
    <xf numFmtId="0" fontId="49" fillId="0" borderId="0" xfId="0" applyFont="1" applyBorder="1" applyAlignment="1" applyProtection="1">
      <alignment horizontal="center" vertical="center" wrapText="1"/>
      <protection hidden="1"/>
    </xf>
    <xf numFmtId="0" fontId="32" fillId="0" borderId="43" xfId="83" applyFont="1" applyFill="1" applyBorder="1" applyAlignment="1" applyProtection="1">
      <alignment horizontal="center"/>
      <protection hidden="1"/>
    </xf>
    <xf numFmtId="0" fontId="32" fillId="0" borderId="0" xfId="83" applyFont="1" applyFill="1" applyBorder="1" applyAlignment="1" applyProtection="1">
      <alignment horizontal="center"/>
      <protection hidden="1"/>
    </xf>
    <xf numFmtId="0" fontId="64" fillId="44" borderId="0" xfId="84" applyFont="1" applyFill="1" applyBorder="1" applyAlignment="1" applyProtection="1">
      <alignment horizontal="center"/>
      <protection locked="0" hidden="1"/>
    </xf>
    <xf numFmtId="0" fontId="49" fillId="0" borderId="0" xfId="0" applyFont="1" applyBorder="1" applyAlignment="1" applyProtection="1">
      <alignment horizontal="center"/>
      <protection hidden="1"/>
    </xf>
    <xf numFmtId="0" fontId="31" fillId="44" borderId="0" xfId="90" applyFont="1" applyFill="1" applyBorder="1" applyAlignment="1" applyProtection="1">
      <alignment horizontal="right" vertical="center"/>
      <protection locked="0" hidden="1"/>
    </xf>
    <xf numFmtId="0" fontId="77" fillId="0" borderId="0" xfId="87" applyFont="1" applyBorder="1" applyAlignment="1" applyProtection="1">
      <alignment horizontal="center"/>
      <protection locked="0" hidden="1"/>
    </xf>
    <xf numFmtId="0" fontId="32" fillId="0" borderId="73" xfId="87" applyFont="1" applyFill="1" applyBorder="1" applyAlignment="1" applyProtection="1">
      <alignment horizontal="justify" vertical="center"/>
      <protection hidden="1"/>
    </xf>
    <xf numFmtId="0" fontId="32" fillId="0" borderId="47" xfId="87" applyFont="1" applyFill="1" applyBorder="1" applyAlignment="1" applyProtection="1">
      <alignment horizontal="justify" vertical="center"/>
      <protection hidden="1"/>
    </xf>
    <xf numFmtId="0" fontId="32" fillId="0" borderId="74" xfId="87" applyFont="1" applyFill="1" applyBorder="1" applyAlignment="1" applyProtection="1">
      <alignment horizontal="justify" vertical="center"/>
      <protection hidden="1"/>
    </xf>
    <xf numFmtId="0" fontId="32" fillId="0" borderId="75" xfId="87" applyFont="1" applyFill="1" applyBorder="1" applyAlignment="1" applyProtection="1">
      <alignment horizontal="justify" vertical="center"/>
      <protection hidden="1"/>
    </xf>
    <xf numFmtId="0" fontId="32" fillId="0" borderId="45" xfId="87" applyFont="1" applyFill="1" applyBorder="1" applyAlignment="1" applyProtection="1">
      <alignment horizontal="justify" vertical="center"/>
      <protection hidden="1"/>
    </xf>
    <xf numFmtId="0" fontId="32" fillId="0" borderId="76" xfId="87" applyFont="1" applyFill="1" applyBorder="1" applyAlignment="1" applyProtection="1">
      <alignment horizontal="justify" vertical="center"/>
      <protection hidden="1"/>
    </xf>
    <xf numFmtId="0" fontId="32" fillId="0" borderId="0" xfId="87" applyFont="1" applyFill="1" applyBorder="1" applyAlignment="1" applyProtection="1">
      <alignment horizontal="justify" vertical="center"/>
      <protection hidden="1"/>
    </xf>
    <xf numFmtId="0" fontId="31" fillId="44" borderId="0" xfId="87" applyFont="1" applyFill="1" applyBorder="1" applyAlignment="1" applyProtection="1">
      <alignment horizontal="right" vertical="center"/>
      <protection locked="0" hidden="1"/>
    </xf>
    <xf numFmtId="0" fontId="43" fillId="44" borderId="0" xfId="87" applyFont="1" applyFill="1" applyBorder="1" applyAlignment="1" applyProtection="1">
      <alignment horizontal="center" vertical="center"/>
      <protection hidden="1"/>
    </xf>
  </cellXfs>
  <cellStyles count="96">
    <cellStyle name="Accent1" xfId="1" builtinId="29" customBuiltin="1"/>
    <cellStyle name="Accent1 - 20%" xfId="2"/>
    <cellStyle name="Accent1 - 40%" xfId="3"/>
    <cellStyle name="Accent1 - 60%" xfId="4"/>
    <cellStyle name="Accent2" xfId="5" builtinId="33" customBuiltin="1"/>
    <cellStyle name="Accent2 - 20%" xfId="6"/>
    <cellStyle name="Accent2 - 40%" xfId="7"/>
    <cellStyle name="Accent2 - 60%" xfId="8"/>
    <cellStyle name="Accent3" xfId="9" builtinId="37" customBuiltin="1"/>
    <cellStyle name="Accent3 - 20%" xfId="10"/>
    <cellStyle name="Accent3 - 40%" xfId="11"/>
    <cellStyle name="Accent3 - 60%" xfId="12"/>
    <cellStyle name="Accent4" xfId="13" builtinId="41" customBuiltin="1"/>
    <cellStyle name="Accent4 - 20%" xfId="14"/>
    <cellStyle name="Accent4 - 40%" xfId="15"/>
    <cellStyle name="Accent4 - 60%" xfId="16"/>
    <cellStyle name="Accent5" xfId="17" builtinId="45" customBuiltin="1"/>
    <cellStyle name="Accent5 - 20%" xfId="18"/>
    <cellStyle name="Accent5 - 40%" xfId="19"/>
    <cellStyle name="Accent5 - 60%" xfId="20"/>
    <cellStyle name="Accent6" xfId="21" builtinId="49" customBuiltin="1"/>
    <cellStyle name="Accent6 - 20%" xfId="22"/>
    <cellStyle name="Accent6 - 40%" xfId="23"/>
    <cellStyle name="Accent6 - 60%" xfId="24"/>
    <cellStyle name="Bad" xfId="25" builtinId="27" customBuiltin="1"/>
    <cellStyle name="Calculation" xfId="26" builtinId="22" customBuiltin="1"/>
    <cellStyle name="Check Cell" xfId="27" builtinId="23" customBuiltin="1"/>
    <cellStyle name="Emphasis 1" xfId="28"/>
    <cellStyle name="Emphasis 2" xfId="29"/>
    <cellStyle name="Emphasis 3" xfId="30"/>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84" builtinId="8"/>
    <cellStyle name="Hyperlink 2" xfId="88"/>
    <cellStyle name="Hyperlink 3" xfId="94"/>
    <cellStyle name="Input" xfId="36" builtinId="20" customBuiltin="1"/>
    <cellStyle name="Linked Cell" xfId="37" builtinId="24" customBuiltin="1"/>
    <cellStyle name="Neutral" xfId="38" builtinId="28" customBuiltin="1"/>
    <cellStyle name="Normal" xfId="0" builtinId="0"/>
    <cellStyle name="Normal 2" xfId="83"/>
    <cellStyle name="Normal 2 2" xfId="86"/>
    <cellStyle name="Normal 3" xfId="85"/>
    <cellStyle name="Normal 3 2" xfId="93"/>
    <cellStyle name="Normal 4" xfId="87"/>
    <cellStyle name="Normal 4 2" xfId="90"/>
    <cellStyle name="Normal 4 3" xfId="92"/>
    <cellStyle name="Normal 5" xfId="89"/>
    <cellStyle name="Normal 6" xfId="91"/>
    <cellStyle name="Normal 6 2" xfId="95"/>
    <cellStyle name="Note" xfId="39" builtinId="10" customBuiltin="1"/>
    <cellStyle name="Output" xfId="40" builtinId="21" customBuiltin="1"/>
    <cellStyle name="SAPBEXaggData" xfId="41"/>
    <cellStyle name="SAPBEXaggDataEmph" xfId="42"/>
    <cellStyle name="SAPBEXaggItem" xfId="43"/>
    <cellStyle name="SAPBEXaggItemX" xfId="44"/>
    <cellStyle name="SAPBEXchaText" xfId="45"/>
    <cellStyle name="SAPBEXexcBad7" xfId="46"/>
    <cellStyle name="SAPBEXexcBad8" xfId="47"/>
    <cellStyle name="SAPBEXexcBad9" xfId="48"/>
    <cellStyle name="SAPBEXexcCritical4" xfId="49"/>
    <cellStyle name="SAPBEXexcCritical5" xfId="50"/>
    <cellStyle name="SAPBEXexcCritical6" xfId="51"/>
    <cellStyle name="SAPBEXexcGood1" xfId="52"/>
    <cellStyle name="SAPBEXexcGood2" xfId="53"/>
    <cellStyle name="SAPBEXexcGood3" xfId="54"/>
    <cellStyle name="SAPBEXfilterDrill" xfId="55"/>
    <cellStyle name="SAPBEXfilterItem" xfId="56"/>
    <cellStyle name="SAPBEXfilterText" xfId="57"/>
    <cellStyle name="SAPBEXformats" xfId="58"/>
    <cellStyle name="SAPBEXheaderItem" xfId="59"/>
    <cellStyle name="SAPBEXheaderText" xfId="60"/>
    <cellStyle name="SAPBEXHLevel0" xfId="61"/>
    <cellStyle name="SAPBEXHLevel0X" xfId="62"/>
    <cellStyle name="SAPBEXHLevel1" xfId="63"/>
    <cellStyle name="SAPBEXHLevel1X" xfId="64"/>
    <cellStyle name="SAPBEXHLevel2" xfId="65"/>
    <cellStyle name="SAPBEXHLevel2X" xfId="66"/>
    <cellStyle name="SAPBEXHLevel3" xfId="67"/>
    <cellStyle name="SAPBEXHLevel3X" xfId="68"/>
    <cellStyle name="SAPBEXinputData" xfId="69"/>
    <cellStyle name="SAPBEXresData" xfId="70"/>
    <cellStyle name="SAPBEXresDataEmph" xfId="71"/>
    <cellStyle name="SAPBEXresItem" xfId="72"/>
    <cellStyle name="SAPBEXresItemX" xfId="73"/>
    <cellStyle name="SAPBEXstdData" xfId="74"/>
    <cellStyle name="SAPBEXstdDataEmph" xfId="75"/>
    <cellStyle name="SAPBEXstdItem" xfId="76"/>
    <cellStyle name="SAPBEXstdItemX" xfId="77"/>
    <cellStyle name="SAPBEXtitle" xfId="78"/>
    <cellStyle name="SAPBEXundefined" xfId="79"/>
    <cellStyle name="Sheet Title" xfId="80"/>
    <cellStyle name="Total" xfId="81" builtinId="25" customBuiltin="1"/>
    <cellStyle name="Warning Text" xfId="82" builtinId="11" customBuiltin="1"/>
  </cellStyles>
  <dxfs count="9">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theme="9" tint="0.79998168889431442"/>
        </patternFill>
      </fill>
    </dxf>
    <dxf>
      <font>
        <b/>
        <i val="0"/>
        <strike val="0"/>
        <color theme="3"/>
      </font>
      <fill>
        <patternFill>
          <bgColor theme="9" tint="0.59996337778862885"/>
        </patternFill>
      </fill>
      <border>
        <left/>
        <right/>
        <top/>
        <bottom/>
        <vertical/>
        <horizontal/>
      </border>
    </dxf>
  </dxfs>
  <tableStyles count="0" defaultTableStyle="TableStyleMedium9" defaultPivotStyle="PivotStyleLight16"/>
  <colors>
    <mruColors>
      <color rgb="FFE1FFE1"/>
      <color rgb="FF0000FF"/>
      <color rgb="FFCCFF99"/>
      <color rgb="FFEAEAEA"/>
      <color rgb="FFFFFFCC"/>
      <color rgb="FFFFFFFF"/>
      <color rgb="FFFFDDFF"/>
      <color rgb="FFFFCCFF"/>
      <color rgb="FFCCFF33"/>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emf"/><Relationship Id="rId5" Type="http://schemas.openxmlformats.org/officeDocument/2006/relationships/image" Target="../media/image13.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95251</xdr:rowOff>
    </xdr:from>
    <xdr:to>
      <xdr:col>3</xdr:col>
      <xdr:colOff>118950</xdr:colOff>
      <xdr:row>4</xdr:row>
      <xdr:rowOff>49677</xdr:rowOff>
    </xdr:to>
    <xdr:pic>
      <xdr:nvPicPr>
        <xdr:cNvPr id="2" name="Picture 1">
          <a:extLst>
            <a:ext uri="{FF2B5EF4-FFF2-40B4-BE49-F238E27FC236}">
              <a16:creationId xmlns:a16="http://schemas.microsoft.com/office/drawing/2014/main" id="{10A89C79-ADF6-47B1-BAF3-44369734F26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7150" y="95251"/>
          <a:ext cx="900000" cy="611651"/>
        </a:xfrm>
        <a:prstGeom prst="rect">
          <a:avLst/>
        </a:prstGeom>
      </xdr:spPr>
    </xdr:pic>
    <xdr:clientData/>
  </xdr:twoCellAnchor>
  <xdr:twoCellAnchor editAs="oneCell">
    <xdr:from>
      <xdr:col>13</xdr:col>
      <xdr:colOff>123825</xdr:colOff>
      <xdr:row>66</xdr:row>
      <xdr:rowOff>114300</xdr:rowOff>
    </xdr:from>
    <xdr:to>
      <xdr:col>18</xdr:col>
      <xdr:colOff>84525</xdr:colOff>
      <xdr:row>68</xdr:row>
      <xdr:rowOff>106432</xdr:rowOff>
    </xdr:to>
    <xdr:pic>
      <xdr:nvPicPr>
        <xdr:cNvPr id="6" name="Picture 5">
          <a:extLst>
            <a:ext uri="{FF2B5EF4-FFF2-40B4-BE49-F238E27FC236}">
              <a16:creationId xmlns:a16="http://schemas.microsoft.com/office/drawing/2014/main" id="{2255F342-2082-4164-BD0B-ACB5737B9E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6965"/>
        <a:stretch/>
      </xdr:blipFill>
      <xdr:spPr>
        <a:xfrm>
          <a:off x="4772025" y="20526375"/>
          <a:ext cx="1980000" cy="296932"/>
        </a:xfrm>
        <a:prstGeom prst="rect">
          <a:avLst/>
        </a:prstGeom>
      </xdr:spPr>
    </xdr:pic>
    <xdr:clientData/>
  </xdr:twoCellAnchor>
  <xdr:twoCellAnchor editAs="oneCell">
    <xdr:from>
      <xdr:col>7</xdr:col>
      <xdr:colOff>34336</xdr:colOff>
      <xdr:row>17</xdr:row>
      <xdr:rowOff>62872</xdr:rowOff>
    </xdr:from>
    <xdr:to>
      <xdr:col>9</xdr:col>
      <xdr:colOff>27696</xdr:colOff>
      <xdr:row>21</xdr:row>
      <xdr:rowOff>21233</xdr:rowOff>
    </xdr:to>
    <xdr:pic>
      <xdr:nvPicPr>
        <xdr:cNvPr id="7" name="Picture 6" descr="Alcatifa.JPG">
          <a:extLst>
            <a:ext uri="{FF2B5EF4-FFF2-40B4-BE49-F238E27FC236}">
              <a16:creationId xmlns:a16="http://schemas.microsoft.com/office/drawing/2014/main" id="{D58532D5-42C5-4010-862F-7FE8F2C16D1A}"/>
            </a:ext>
          </a:extLst>
        </xdr:cNvPr>
        <xdr:cNvPicPr>
          <a:picLocks noChangeAspect="1"/>
        </xdr:cNvPicPr>
      </xdr:nvPicPr>
      <xdr:blipFill>
        <a:blip xmlns:r="http://schemas.openxmlformats.org/officeDocument/2006/relationships" r:embed="rId3" cstate="print"/>
        <a:srcRect t="1608" r="2578"/>
        <a:stretch>
          <a:fillRect/>
        </a:stretch>
      </xdr:blipFill>
      <xdr:spPr>
        <a:xfrm rot="4886676">
          <a:off x="2490235" y="2455198"/>
          <a:ext cx="567961" cy="755360"/>
        </a:xfrm>
        <a:prstGeom prst="rect">
          <a:avLst/>
        </a:prstGeom>
      </xdr:spPr>
    </xdr:pic>
    <xdr:clientData/>
  </xdr:twoCellAnchor>
  <xdr:twoCellAnchor editAs="oneCell">
    <xdr:from>
      <xdr:col>2</xdr:col>
      <xdr:colOff>47624</xdr:colOff>
      <xdr:row>51</xdr:row>
      <xdr:rowOff>28576</xdr:rowOff>
    </xdr:from>
    <xdr:to>
      <xdr:col>3</xdr:col>
      <xdr:colOff>38099</xdr:colOff>
      <xdr:row>54</xdr:row>
      <xdr:rowOff>123826</xdr:rowOff>
    </xdr:to>
    <xdr:pic>
      <xdr:nvPicPr>
        <xdr:cNvPr id="9" name="Picture 8" descr="Cadeira Tipo.JPG">
          <a:extLst>
            <a:ext uri="{FF2B5EF4-FFF2-40B4-BE49-F238E27FC236}">
              <a16:creationId xmlns:a16="http://schemas.microsoft.com/office/drawing/2014/main" id="{56482C34-238D-46F2-932A-E27BD30AF192}"/>
            </a:ext>
          </a:extLst>
        </xdr:cNvPr>
        <xdr:cNvPicPr>
          <a:picLocks noChangeAspect="1"/>
        </xdr:cNvPicPr>
      </xdr:nvPicPr>
      <xdr:blipFill>
        <a:blip xmlns:r="http://schemas.openxmlformats.org/officeDocument/2006/relationships" r:embed="rId4" cstate="print"/>
        <a:stretch>
          <a:fillRect/>
        </a:stretch>
      </xdr:blipFill>
      <xdr:spPr>
        <a:xfrm>
          <a:off x="504824" y="7696201"/>
          <a:ext cx="371475" cy="552450"/>
        </a:xfrm>
        <a:prstGeom prst="rect">
          <a:avLst/>
        </a:prstGeom>
      </xdr:spPr>
    </xdr:pic>
    <xdr:clientData/>
  </xdr:twoCellAnchor>
  <xdr:twoCellAnchor editAs="oneCell">
    <xdr:from>
      <xdr:col>3</xdr:col>
      <xdr:colOff>76200</xdr:colOff>
      <xdr:row>51</xdr:row>
      <xdr:rowOff>28575</xdr:rowOff>
    </xdr:from>
    <xdr:to>
      <xdr:col>4</xdr:col>
      <xdr:colOff>83527</xdr:colOff>
      <xdr:row>54</xdr:row>
      <xdr:rowOff>123825</xdr:rowOff>
    </xdr:to>
    <xdr:pic>
      <xdr:nvPicPr>
        <xdr:cNvPr id="10" name="Picture 9" descr="W.JPG">
          <a:extLst>
            <a:ext uri="{FF2B5EF4-FFF2-40B4-BE49-F238E27FC236}">
              <a16:creationId xmlns:a16="http://schemas.microsoft.com/office/drawing/2014/main" id="{DAF39CB3-715E-40C2-BC1B-1732C92B70CE}"/>
            </a:ext>
          </a:extLst>
        </xdr:cNvPr>
        <xdr:cNvPicPr>
          <a:picLocks noChangeAspect="1"/>
        </xdr:cNvPicPr>
      </xdr:nvPicPr>
      <xdr:blipFill>
        <a:blip xmlns:r="http://schemas.openxmlformats.org/officeDocument/2006/relationships" r:embed="rId5" cstate="print"/>
        <a:srcRect t="4301" b="4839"/>
        <a:stretch>
          <a:fillRect/>
        </a:stretch>
      </xdr:blipFill>
      <xdr:spPr>
        <a:xfrm>
          <a:off x="914400" y="7696200"/>
          <a:ext cx="388327" cy="552450"/>
        </a:xfrm>
        <a:prstGeom prst="rect">
          <a:avLst/>
        </a:prstGeom>
      </xdr:spPr>
    </xdr:pic>
    <xdr:clientData/>
  </xdr:twoCellAnchor>
  <xdr:twoCellAnchor editAs="oneCell">
    <xdr:from>
      <xdr:col>4</xdr:col>
      <xdr:colOff>133350</xdr:colOff>
      <xdr:row>51</xdr:row>
      <xdr:rowOff>47624</xdr:rowOff>
    </xdr:from>
    <xdr:to>
      <xdr:col>5</xdr:col>
      <xdr:colOff>219076</xdr:colOff>
      <xdr:row>54</xdr:row>
      <xdr:rowOff>133349</xdr:rowOff>
    </xdr:to>
    <xdr:pic>
      <xdr:nvPicPr>
        <xdr:cNvPr id="11" name="Picture 10" descr="Mesa Tipo.JPG">
          <a:extLst>
            <a:ext uri="{FF2B5EF4-FFF2-40B4-BE49-F238E27FC236}">
              <a16:creationId xmlns:a16="http://schemas.microsoft.com/office/drawing/2014/main" id="{A25D1F74-5AD3-47B8-967A-6D5916E93724}"/>
            </a:ext>
          </a:extLst>
        </xdr:cNvPr>
        <xdr:cNvPicPr>
          <a:picLocks noChangeAspect="1"/>
        </xdr:cNvPicPr>
      </xdr:nvPicPr>
      <xdr:blipFill>
        <a:blip xmlns:r="http://schemas.openxmlformats.org/officeDocument/2006/relationships" r:embed="rId6" cstate="print"/>
        <a:srcRect r="16474" b="19298"/>
        <a:stretch>
          <a:fillRect/>
        </a:stretch>
      </xdr:blipFill>
      <xdr:spPr>
        <a:xfrm>
          <a:off x="1352550" y="7715249"/>
          <a:ext cx="466726" cy="542925"/>
        </a:xfrm>
        <a:prstGeom prst="rect">
          <a:avLst/>
        </a:prstGeom>
      </xdr:spPr>
    </xdr:pic>
    <xdr:clientData/>
  </xdr:twoCellAnchor>
  <xdr:twoCellAnchor editAs="oneCell">
    <xdr:from>
      <xdr:col>5</xdr:col>
      <xdr:colOff>285751</xdr:colOff>
      <xdr:row>51</xdr:row>
      <xdr:rowOff>19050</xdr:rowOff>
    </xdr:from>
    <xdr:to>
      <xdr:col>6</xdr:col>
      <xdr:colOff>361950</xdr:colOff>
      <xdr:row>54</xdr:row>
      <xdr:rowOff>128777</xdr:rowOff>
    </xdr:to>
    <xdr:pic>
      <xdr:nvPicPr>
        <xdr:cNvPr id="12" name="Picture 11" descr="A BL.JPG">
          <a:extLst>
            <a:ext uri="{FF2B5EF4-FFF2-40B4-BE49-F238E27FC236}">
              <a16:creationId xmlns:a16="http://schemas.microsoft.com/office/drawing/2014/main" id="{D8D7AD91-D46C-49B1-8BDF-C90D79C66814}"/>
            </a:ext>
          </a:extLst>
        </xdr:cNvPr>
        <xdr:cNvPicPr>
          <a:picLocks noChangeAspect="1"/>
        </xdr:cNvPicPr>
      </xdr:nvPicPr>
      <xdr:blipFill>
        <a:blip xmlns:r="http://schemas.openxmlformats.org/officeDocument/2006/relationships" r:embed="rId7" cstate="print"/>
        <a:stretch>
          <a:fillRect/>
        </a:stretch>
      </xdr:blipFill>
      <xdr:spPr>
        <a:xfrm>
          <a:off x="1885951" y="7686675"/>
          <a:ext cx="457199" cy="566927"/>
        </a:xfrm>
        <a:prstGeom prst="rect">
          <a:avLst/>
        </a:prstGeom>
      </xdr:spPr>
    </xdr:pic>
    <xdr:clientData/>
  </xdr:twoCellAnchor>
  <xdr:twoCellAnchor editAs="oneCell">
    <xdr:from>
      <xdr:col>15</xdr:col>
      <xdr:colOff>47625</xdr:colOff>
      <xdr:row>0</xdr:row>
      <xdr:rowOff>85725</xdr:rowOff>
    </xdr:from>
    <xdr:to>
      <xdr:col>18</xdr:col>
      <xdr:colOff>103343</xdr:colOff>
      <xdr:row>3</xdr:row>
      <xdr:rowOff>120900</xdr:rowOff>
    </xdr:to>
    <xdr:pic>
      <xdr:nvPicPr>
        <xdr:cNvPr id="13" name="Picture 12">
          <a:extLst>
            <a:ext uri="{FF2B5EF4-FFF2-40B4-BE49-F238E27FC236}">
              <a16:creationId xmlns:a16="http://schemas.microsoft.com/office/drawing/2014/main" id="{FDD4751D-561E-48D8-806F-0A0A7E117465}"/>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476875" y="85725"/>
          <a:ext cx="1293968"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485775</xdr:colOff>
      <xdr:row>13</xdr:row>
      <xdr:rowOff>133350</xdr:rowOff>
    </xdr:from>
    <xdr:to>
      <xdr:col>10</xdr:col>
      <xdr:colOff>38100</xdr:colOff>
      <xdr:row>21</xdr:row>
      <xdr:rowOff>66675</xdr:rowOff>
    </xdr:to>
    <xdr:pic>
      <xdr:nvPicPr>
        <xdr:cNvPr id="14" name="Picture 13" descr="Tipo 1.JP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print"/>
        <a:stretch>
          <a:fillRect/>
        </a:stretch>
      </xdr:blipFill>
      <xdr:spPr>
        <a:xfrm>
          <a:off x="5305425" y="2714625"/>
          <a:ext cx="1171575" cy="1076325"/>
        </a:xfrm>
        <a:prstGeom prst="rect">
          <a:avLst/>
        </a:prstGeom>
      </xdr:spPr>
    </xdr:pic>
    <xdr:clientData/>
  </xdr:twoCellAnchor>
  <xdr:twoCellAnchor editAs="oneCell">
    <xdr:from>
      <xdr:col>8</xdr:col>
      <xdr:colOff>694615</xdr:colOff>
      <xdr:row>36</xdr:row>
      <xdr:rowOff>76200</xdr:rowOff>
    </xdr:from>
    <xdr:to>
      <xdr:col>11</xdr:col>
      <xdr:colOff>9526</xdr:colOff>
      <xdr:row>44</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514265" y="5781675"/>
          <a:ext cx="1172286" cy="1181100"/>
        </a:xfrm>
        <a:prstGeom prst="rect">
          <a:avLst/>
        </a:prstGeom>
      </xdr:spPr>
    </xdr:pic>
    <xdr:clientData/>
  </xdr:twoCellAnchor>
  <xdr:twoCellAnchor editAs="oneCell">
    <xdr:from>
      <xdr:col>0</xdr:col>
      <xdr:colOff>142875</xdr:colOff>
      <xdr:row>0</xdr:row>
      <xdr:rowOff>133351</xdr:rowOff>
    </xdr:from>
    <xdr:to>
      <xdr:col>2</xdr:col>
      <xdr:colOff>544350</xdr:colOff>
      <xdr:row>4</xdr:row>
      <xdr:rowOff>62004</xdr:rowOff>
    </xdr:to>
    <xdr:pic>
      <xdr:nvPicPr>
        <xdr:cNvPr id="3" name="Picture 2">
          <a:extLst>
            <a:ext uri="{FF2B5EF4-FFF2-40B4-BE49-F238E27FC236}">
              <a16:creationId xmlns:a16="http://schemas.microsoft.com/office/drawing/2014/main" id="{81A0A04E-397E-4B4B-B74A-C69FAC9C9C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 y="133351"/>
          <a:ext cx="792000" cy="538253"/>
        </a:xfrm>
        <a:prstGeom prst="rect">
          <a:avLst/>
        </a:prstGeom>
      </xdr:spPr>
    </xdr:pic>
    <xdr:clientData/>
  </xdr:twoCellAnchor>
  <xdr:twoCellAnchor editAs="oneCell">
    <xdr:from>
      <xdr:col>4</xdr:col>
      <xdr:colOff>542926</xdr:colOff>
      <xdr:row>73</xdr:row>
      <xdr:rowOff>133350</xdr:rowOff>
    </xdr:from>
    <xdr:to>
      <xdr:col>6</xdr:col>
      <xdr:colOff>699311</xdr:colOff>
      <xdr:row>75</xdr:row>
      <xdr:rowOff>99600</xdr:rowOff>
    </xdr:to>
    <xdr:pic>
      <xdr:nvPicPr>
        <xdr:cNvPr id="13" name="Picture 12">
          <a:extLst>
            <a:ext uri="{FF2B5EF4-FFF2-40B4-BE49-F238E27FC236}">
              <a16:creationId xmlns:a16="http://schemas.microsoft.com/office/drawing/2014/main" id="{A93F41D6-35F5-4125-BE74-1DD45F1542E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6965"/>
        <a:stretch/>
      </xdr:blipFill>
      <xdr:spPr>
        <a:xfrm>
          <a:off x="2409826" y="10725150"/>
          <a:ext cx="1680385" cy="252000"/>
        </a:xfrm>
        <a:prstGeom prst="rect">
          <a:avLst/>
        </a:prstGeom>
      </xdr:spPr>
    </xdr:pic>
    <xdr:clientData/>
  </xdr:twoCellAnchor>
  <xdr:twoCellAnchor editAs="oneCell">
    <xdr:from>
      <xdr:col>8</xdr:col>
      <xdr:colOff>22373</xdr:colOff>
      <xdr:row>48</xdr:row>
      <xdr:rowOff>55795</xdr:rowOff>
    </xdr:from>
    <xdr:to>
      <xdr:col>10</xdr:col>
      <xdr:colOff>38100</xdr:colOff>
      <xdr:row>55</xdr:row>
      <xdr:rowOff>123825</xdr:rowOff>
    </xdr:to>
    <xdr:pic>
      <xdr:nvPicPr>
        <xdr:cNvPr id="18" name="Picture 17">
          <a:extLst>
            <a:ext uri="{FF2B5EF4-FFF2-40B4-BE49-F238E27FC236}">
              <a16:creationId xmlns:a16="http://schemas.microsoft.com/office/drawing/2014/main" id="{5D46C62D-D1A4-49FA-BA97-EBE14A9CD9C7}"/>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842023" y="7485295"/>
          <a:ext cx="1634977" cy="1068155"/>
        </a:xfrm>
        <a:prstGeom prst="rect">
          <a:avLst/>
        </a:prstGeom>
      </xdr:spPr>
    </xdr:pic>
    <xdr:clientData/>
  </xdr:twoCellAnchor>
  <xdr:twoCellAnchor editAs="oneCell">
    <xdr:from>
      <xdr:col>8</xdr:col>
      <xdr:colOff>200025</xdr:colOff>
      <xdr:row>59</xdr:row>
      <xdr:rowOff>66687</xdr:rowOff>
    </xdr:from>
    <xdr:to>
      <xdr:col>10</xdr:col>
      <xdr:colOff>112759</xdr:colOff>
      <xdr:row>67</xdr:row>
      <xdr:rowOff>111687</xdr:rowOff>
    </xdr:to>
    <xdr:pic>
      <xdr:nvPicPr>
        <xdr:cNvPr id="12" name="Picture 11">
          <a:extLst>
            <a:ext uri="{FF2B5EF4-FFF2-40B4-BE49-F238E27FC236}">
              <a16:creationId xmlns:a16="http://schemas.microsoft.com/office/drawing/2014/main" id="{0254AE10-B0F2-40BC-A778-FF56A8FCAAA9}"/>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3295" t="1501" r="2678" b="1911"/>
        <a:stretch/>
      </xdr:blipFill>
      <xdr:spPr bwMode="auto">
        <a:xfrm>
          <a:off x="5019675" y="8648712"/>
          <a:ext cx="1531984"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600075</xdr:colOff>
      <xdr:row>24</xdr:row>
      <xdr:rowOff>37542</xdr:rowOff>
    </xdr:from>
    <xdr:to>
      <xdr:col>10</xdr:col>
      <xdr:colOff>219075</xdr:colOff>
      <xdr:row>33</xdr:row>
      <xdr:rowOff>33416</xdr:rowOff>
    </xdr:to>
    <xdr:pic>
      <xdr:nvPicPr>
        <xdr:cNvPr id="4" name="Picture 3">
          <a:extLst>
            <a:ext uri="{FF2B5EF4-FFF2-40B4-BE49-F238E27FC236}">
              <a16:creationId xmlns:a16="http://schemas.microsoft.com/office/drawing/2014/main" id="{2EB6F1A6-4416-490E-9FF6-374433253EA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72" t="21338" r="30493" b="22854"/>
        <a:stretch/>
      </xdr:blipFill>
      <xdr:spPr>
        <a:xfrm>
          <a:off x="5419725" y="4018992"/>
          <a:ext cx="1238250" cy="12817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ervifil@ccl.fil.pt" TargetMode="External"/><Relationship Id="rId2" Type="http://schemas.openxmlformats.org/officeDocument/2006/relationships/hyperlink" Target="https://www.omd.pt/congresso/2019/" TargetMode="External"/><Relationship Id="rId1" Type="http://schemas.openxmlformats.org/officeDocument/2006/relationships/hyperlink" Target="mailto:servifil@ccl.fil.p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AG178"/>
  <sheetViews>
    <sheetView showGridLines="0" tabSelected="1" zoomScaleNormal="100" workbookViewId="0">
      <selection activeCell="L1" sqref="L1:M1"/>
    </sheetView>
  </sheetViews>
  <sheetFormatPr defaultColWidth="3.28515625" defaultRowHeight="12" customHeight="1" x14ac:dyDescent="0.2"/>
  <cols>
    <col min="1" max="1" width="2.42578125" style="177" customWidth="1"/>
    <col min="2" max="2" width="4.42578125" style="199" customWidth="1"/>
    <col min="3" max="3" width="5.7109375" style="200" customWidth="1"/>
    <col min="4" max="9" width="5.7109375" style="10" customWidth="1"/>
    <col min="10" max="10" width="5.7109375" style="186" customWidth="1"/>
    <col min="11" max="14" width="5.7109375" style="10" customWidth="1"/>
    <col min="15" max="15" width="6" style="10" customWidth="1"/>
    <col min="16" max="16" width="7.140625" style="10" customWidth="1"/>
    <col min="17" max="17" width="8.5703125" style="10" customWidth="1"/>
    <col min="18" max="18" width="2.85546875" style="10" customWidth="1"/>
    <col min="19" max="19" width="2.42578125" style="140" customWidth="1"/>
    <col min="20" max="20" width="8.5703125" style="395" hidden="1" customWidth="1"/>
    <col min="21" max="23" width="4.7109375" style="455" hidden="1" customWidth="1"/>
    <col min="24" max="24" width="4.28515625" style="398" hidden="1" customWidth="1"/>
    <col min="25" max="25" width="5.85546875" style="398" hidden="1" customWidth="1"/>
    <col min="26" max="26" width="7.140625" style="398" hidden="1" customWidth="1"/>
    <col min="27" max="27" width="13.85546875" style="398" hidden="1" customWidth="1"/>
    <col min="28" max="28" width="4.85546875" style="374" hidden="1" customWidth="1"/>
    <col min="29" max="29" width="16.140625" style="374" hidden="1" customWidth="1"/>
    <col min="30" max="30" width="12.140625" style="374" hidden="1" customWidth="1"/>
    <col min="31" max="31" width="6.42578125" style="374" hidden="1" customWidth="1"/>
    <col min="32" max="32" width="7.140625" style="374" hidden="1" customWidth="1"/>
    <col min="33" max="33" width="7.140625" style="140" customWidth="1"/>
    <col min="34" max="41" width="7.140625" style="10" customWidth="1"/>
    <col min="42" max="16384" width="3.28515625" style="10"/>
  </cols>
  <sheetData>
    <row r="1" spans="1:33" s="175" customFormat="1" ht="15.75" customHeight="1" thickTop="1" thickBot="1" x14ac:dyDescent="0.25">
      <c r="A1" s="306"/>
      <c r="B1" s="171"/>
      <c r="C1" s="172"/>
      <c r="D1" s="173"/>
      <c r="E1" s="174"/>
      <c r="F1" s="42"/>
      <c r="G1" s="489" t="s">
        <v>156</v>
      </c>
      <c r="H1" s="489"/>
      <c r="I1" s="489"/>
      <c r="J1" s="489"/>
      <c r="K1" s="489"/>
      <c r="L1" s="491" t="s">
        <v>18</v>
      </c>
      <c r="M1" s="492"/>
      <c r="N1" s="173"/>
      <c r="O1" s="173"/>
      <c r="P1" s="173"/>
      <c r="Q1" s="173"/>
      <c r="R1" s="174"/>
      <c r="S1" s="241"/>
      <c r="T1" s="370" t="s">
        <v>18</v>
      </c>
      <c r="U1" s="371" t="s">
        <v>38</v>
      </c>
      <c r="V1" s="371" t="s">
        <v>145</v>
      </c>
      <c r="W1" s="371" t="s">
        <v>353</v>
      </c>
      <c r="X1" s="372" t="s">
        <v>151</v>
      </c>
      <c r="Y1" s="372" t="s">
        <v>208</v>
      </c>
      <c r="Z1" s="372" t="s">
        <v>292</v>
      </c>
      <c r="AA1" s="373" t="str">
        <f>IF($L$1="Português",AA2,(IF($L$1="English",AA3,(IF($L$1="Español",AA4,(IF($L$1="Français",AA5)))))))</f>
        <v>Campo Obrigatório</v>
      </c>
      <c r="AB1" s="374"/>
      <c r="AC1" s="374"/>
      <c r="AD1" s="375" t="s">
        <v>30</v>
      </c>
      <c r="AE1" s="375">
        <v>3</v>
      </c>
      <c r="AF1" s="376"/>
      <c r="AG1" s="242"/>
    </row>
    <row r="2" spans="1:33" s="176" customFormat="1" ht="12" customHeight="1" x14ac:dyDescent="0.25">
      <c r="A2" s="494" t="s">
        <v>381</v>
      </c>
      <c r="B2" s="495"/>
      <c r="C2" s="495"/>
      <c r="D2" s="495"/>
      <c r="E2" s="495"/>
      <c r="F2" s="495"/>
      <c r="G2" s="495"/>
      <c r="H2" s="495"/>
      <c r="I2" s="495"/>
      <c r="J2" s="495"/>
      <c r="K2" s="495"/>
      <c r="L2" s="495"/>
      <c r="M2" s="495"/>
      <c r="N2" s="495"/>
      <c r="O2" s="495"/>
      <c r="P2" s="495"/>
      <c r="Q2" s="495"/>
      <c r="R2" s="495"/>
      <c r="S2" s="496"/>
      <c r="T2" s="370" t="s">
        <v>19</v>
      </c>
      <c r="U2" s="377"/>
      <c r="V2" s="378"/>
      <c r="W2" s="377"/>
      <c r="X2" s="379"/>
      <c r="Y2" s="380"/>
      <c r="Z2" s="370"/>
      <c r="AA2" s="381" t="s">
        <v>172</v>
      </c>
      <c r="AB2" s="374"/>
      <c r="AC2" s="374"/>
      <c r="AD2" s="374"/>
      <c r="AE2" s="374"/>
      <c r="AF2" s="382"/>
      <c r="AG2" s="243"/>
    </row>
    <row r="3" spans="1:33" ht="12" customHeight="1" x14ac:dyDescent="0.2">
      <c r="A3" s="494"/>
      <c r="B3" s="495"/>
      <c r="C3" s="495"/>
      <c r="D3" s="495"/>
      <c r="E3" s="495"/>
      <c r="F3" s="495"/>
      <c r="G3" s="495"/>
      <c r="H3" s="495"/>
      <c r="I3" s="495"/>
      <c r="J3" s="495"/>
      <c r="K3" s="495"/>
      <c r="L3" s="495"/>
      <c r="M3" s="495"/>
      <c r="N3" s="495"/>
      <c r="O3" s="495"/>
      <c r="P3" s="495"/>
      <c r="Q3" s="495"/>
      <c r="R3" s="495"/>
      <c r="S3" s="496"/>
      <c r="T3" s="383" t="s">
        <v>20</v>
      </c>
      <c r="U3" s="384" t="str">
        <f>$Z$12</f>
        <v>NÃO</v>
      </c>
      <c r="V3" s="385">
        <v>1</v>
      </c>
      <c r="W3" s="373">
        <f t="shared" ref="W3:W34" si="0">IF($M$15&gt;0,V3,)</f>
        <v>0</v>
      </c>
      <c r="X3" s="379">
        <f t="shared" ref="X3:X34" si="1">IF($M$15=$AC$12,V3,)</f>
        <v>0</v>
      </c>
      <c r="Y3" s="380">
        <f t="shared" ref="Y3:Y34" si="2">IF($M$15=$AC$11,V3,(IF($M$15=$AC$13,V3,(IF($M$15=$AC$12,V3,)))))</f>
        <v>0</v>
      </c>
      <c r="Z3" s="370">
        <f>IF($J$15=0,0,(IF($J$15&gt;27,0,(IF($M$15=$AC$14,V3,)))))</f>
        <v>0</v>
      </c>
      <c r="AA3" s="381" t="s">
        <v>173</v>
      </c>
      <c r="AB3" s="386"/>
      <c r="AC3" s="387"/>
      <c r="AD3" s="388">
        <f>VLOOKUP($M$15,AC9:AD14,2,)</f>
        <v>0</v>
      </c>
      <c r="AE3" s="389">
        <f>VLOOKUP($M$15,AC9:AE14,3,)</f>
        <v>0</v>
      </c>
    </row>
    <row r="4" spans="1:33" ht="12" customHeight="1" x14ac:dyDescent="0.2">
      <c r="A4" s="497" t="str">
        <f>'T1'!$E$21</f>
        <v>Prazo de Inscrição:</v>
      </c>
      <c r="B4" s="498"/>
      <c r="C4" s="498"/>
      <c r="D4" s="498"/>
      <c r="E4" s="498"/>
      <c r="F4" s="498"/>
      <c r="G4" s="498"/>
      <c r="H4" s="498"/>
      <c r="I4" s="498"/>
      <c r="J4" s="498"/>
      <c r="K4" s="499">
        <v>43758</v>
      </c>
      <c r="L4" s="499"/>
      <c r="M4" s="272"/>
      <c r="N4" s="272"/>
      <c r="O4" s="272"/>
      <c r="P4" s="272"/>
      <c r="Q4" s="272"/>
      <c r="R4" s="272"/>
      <c r="S4" s="333"/>
      <c r="T4" s="390" t="s">
        <v>32</v>
      </c>
      <c r="U4" s="391">
        <v>9</v>
      </c>
      <c r="V4" s="385">
        <v>2</v>
      </c>
      <c r="W4" s="373">
        <f t="shared" si="0"/>
        <v>0</v>
      </c>
      <c r="X4" s="379">
        <f t="shared" si="1"/>
        <v>0</v>
      </c>
      <c r="Y4" s="380">
        <f t="shared" si="2"/>
        <v>0</v>
      </c>
      <c r="Z4" s="370">
        <f>IF($J$15=0,0,(IF($J$15&lt;27,0,(IF($M$15=$AC$14,V4,)))))</f>
        <v>0</v>
      </c>
      <c r="AA4" s="381" t="s">
        <v>204</v>
      </c>
      <c r="AB4" s="392"/>
      <c r="AC4" s="384">
        <f>IF($J$15=$Z$12,0,(IF($J$15&gt;0,$AC$10,)))</f>
        <v>0</v>
      </c>
      <c r="AD4" s="393"/>
      <c r="AE4" s="394"/>
    </row>
    <row r="5" spans="1:33" s="177" customFormat="1" ht="12" customHeight="1" x14ac:dyDescent="0.2">
      <c r="A5" s="503" t="str">
        <f>'T1'!$C$1</f>
        <v xml:space="preserve">14 a 16 de Novembro 2019    </v>
      </c>
      <c r="B5" s="504"/>
      <c r="C5" s="504"/>
      <c r="D5" s="504"/>
      <c r="E5" s="504"/>
      <c r="F5" s="504"/>
      <c r="G5" s="504"/>
      <c r="H5" s="504"/>
      <c r="I5" s="504"/>
      <c r="J5" s="504"/>
      <c r="K5" s="504"/>
      <c r="L5" s="504"/>
      <c r="M5" s="504"/>
      <c r="N5" s="504"/>
      <c r="O5" s="504"/>
      <c r="P5" s="504"/>
      <c r="Q5" s="504"/>
      <c r="R5" s="504"/>
      <c r="S5" s="505"/>
      <c r="T5" s="395"/>
      <c r="U5" s="391">
        <v>18</v>
      </c>
      <c r="V5" s="385">
        <v>3</v>
      </c>
      <c r="W5" s="373">
        <f t="shared" si="0"/>
        <v>0</v>
      </c>
      <c r="X5" s="379">
        <f t="shared" si="1"/>
        <v>0</v>
      </c>
      <c r="Y5" s="380">
        <f t="shared" si="2"/>
        <v>0</v>
      </c>
      <c r="Z5" s="370">
        <f>IF($J$15=0,0,(IF($J$15&lt;27,0,(IF($M$15=$AC$14,V5,)))))</f>
        <v>0</v>
      </c>
      <c r="AA5" s="396" t="s">
        <v>180</v>
      </c>
      <c r="AB5" s="392"/>
      <c r="AC5" s="384">
        <f>IF($J$15=$Z$12,0,(IF($J$15&gt;0,$AC$11,)))</f>
        <v>0</v>
      </c>
      <c r="AD5" s="397"/>
      <c r="AE5" s="394"/>
      <c r="AF5" s="397"/>
      <c r="AG5" s="244"/>
    </row>
    <row r="6" spans="1:33" s="177" customFormat="1" ht="12" customHeight="1" x14ac:dyDescent="0.2">
      <c r="A6" s="500" t="str">
        <f>'T2'!$A$3</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c r="B6" s="501"/>
      <c r="C6" s="501"/>
      <c r="D6" s="501"/>
      <c r="E6" s="501"/>
      <c r="F6" s="501"/>
      <c r="G6" s="501"/>
      <c r="H6" s="501"/>
      <c r="I6" s="501"/>
      <c r="J6" s="501"/>
      <c r="K6" s="501"/>
      <c r="L6" s="501"/>
      <c r="M6" s="501"/>
      <c r="N6" s="501"/>
      <c r="O6" s="501"/>
      <c r="P6" s="501"/>
      <c r="Q6" s="501"/>
      <c r="R6" s="501"/>
      <c r="S6" s="502"/>
      <c r="T6" s="397"/>
      <c r="U6" s="391">
        <v>27</v>
      </c>
      <c r="V6" s="385">
        <v>4</v>
      </c>
      <c r="W6" s="373">
        <f t="shared" si="0"/>
        <v>0</v>
      </c>
      <c r="X6" s="379">
        <f t="shared" si="1"/>
        <v>0</v>
      </c>
      <c r="Y6" s="379">
        <f t="shared" si="2"/>
        <v>0</v>
      </c>
      <c r="Z6" s="398"/>
      <c r="AA6" s="399" t="s">
        <v>290</v>
      </c>
      <c r="AB6" s="392"/>
      <c r="AC6" s="384">
        <f>IF($J$15=$Z$12,0,(IF($J$15&gt;0,$AC$12,)))</f>
        <v>0</v>
      </c>
      <c r="AD6" s="393"/>
      <c r="AE6" s="394"/>
      <c r="AF6" s="397"/>
      <c r="AG6" s="244"/>
    </row>
    <row r="7" spans="1:33" s="179" customFormat="1" ht="12" customHeight="1" x14ac:dyDescent="0.2">
      <c r="A7" s="500"/>
      <c r="B7" s="501"/>
      <c r="C7" s="501"/>
      <c r="D7" s="501"/>
      <c r="E7" s="501"/>
      <c r="F7" s="501"/>
      <c r="G7" s="501"/>
      <c r="H7" s="501"/>
      <c r="I7" s="501"/>
      <c r="J7" s="501"/>
      <c r="K7" s="501"/>
      <c r="L7" s="501"/>
      <c r="M7" s="501"/>
      <c r="N7" s="501"/>
      <c r="O7" s="501"/>
      <c r="P7" s="501"/>
      <c r="Q7" s="501"/>
      <c r="R7" s="501"/>
      <c r="S7" s="502"/>
      <c r="T7" s="400"/>
      <c r="U7" s="391">
        <v>36</v>
      </c>
      <c r="V7" s="385">
        <v>5</v>
      </c>
      <c r="W7" s="373">
        <f t="shared" si="0"/>
        <v>0</v>
      </c>
      <c r="X7" s="379">
        <f t="shared" si="1"/>
        <v>0</v>
      </c>
      <c r="Y7" s="379">
        <f t="shared" si="2"/>
        <v>0</v>
      </c>
      <c r="Z7" s="401"/>
      <c r="AA7" s="402"/>
      <c r="AB7" s="392"/>
      <c r="AC7" s="384">
        <f>IF($J$15=$Z$12,0,(IF($J$15&gt;0,$AC$13,)))</f>
        <v>0</v>
      </c>
      <c r="AD7" s="393"/>
      <c r="AE7" s="394"/>
      <c r="AF7" s="400"/>
      <c r="AG7" s="245"/>
    </row>
    <row r="8" spans="1:33" s="162" customFormat="1" ht="12" customHeight="1" x14ac:dyDescent="0.2">
      <c r="A8" s="307"/>
      <c r="B8" s="111"/>
      <c r="C8" s="106"/>
      <c r="D8" s="35"/>
      <c r="E8" s="35"/>
      <c r="F8" s="35"/>
      <c r="G8" s="35"/>
      <c r="H8" s="35"/>
      <c r="I8" s="39" t="s">
        <v>25</v>
      </c>
      <c r="J8" s="30" t="str">
        <f>'T1'!$C$25</f>
        <v>Campos Obrigatórios</v>
      </c>
      <c r="K8" s="178"/>
      <c r="L8" s="35"/>
      <c r="M8" s="35"/>
      <c r="N8" s="35"/>
      <c r="O8" s="35"/>
      <c r="P8" s="35"/>
      <c r="Q8" s="35"/>
      <c r="R8" s="35"/>
      <c r="S8" s="117"/>
      <c r="T8" s="403"/>
      <c r="U8" s="391">
        <v>45</v>
      </c>
      <c r="V8" s="385">
        <v>6</v>
      </c>
      <c r="W8" s="373">
        <f t="shared" si="0"/>
        <v>0</v>
      </c>
      <c r="X8" s="379">
        <f t="shared" si="1"/>
        <v>0</v>
      </c>
      <c r="Y8" s="379">
        <f t="shared" si="2"/>
        <v>0</v>
      </c>
      <c r="Z8" s="401">
        <f>IF($M$15&gt;0,Z11,)</f>
        <v>0</v>
      </c>
      <c r="AA8" s="404">
        <f>IF($K$19=$Z$11,AA13,)</f>
        <v>0</v>
      </c>
      <c r="AB8" s="405"/>
      <c r="AC8" s="406">
        <f>IF($J$15=18,$AC$14,(IF($J$15=27,$AC$14,)))</f>
        <v>0</v>
      </c>
      <c r="AD8" s="407"/>
      <c r="AE8" s="408"/>
      <c r="AF8" s="403"/>
      <c r="AG8" s="163"/>
    </row>
    <row r="9" spans="1:33" s="162" customFormat="1" ht="12" customHeight="1" x14ac:dyDescent="0.2">
      <c r="A9" s="308"/>
      <c r="B9" s="39" t="s">
        <v>25</v>
      </c>
      <c r="C9" s="31" t="str">
        <f>'T1'!$C$6</f>
        <v>Nº Contribuinte:</v>
      </c>
      <c r="D9" s="180"/>
      <c r="E9" s="31"/>
      <c r="F9" s="506"/>
      <c r="G9" s="506"/>
      <c r="H9" s="506"/>
      <c r="I9" s="506"/>
      <c r="J9" s="506"/>
      <c r="K9" s="180"/>
      <c r="L9" s="180"/>
      <c r="M9" s="180"/>
      <c r="N9" s="32"/>
      <c r="O9" s="32"/>
      <c r="P9" s="32"/>
      <c r="Q9" s="32"/>
      <c r="R9" s="180"/>
      <c r="S9" s="237"/>
      <c r="T9" s="403"/>
      <c r="U9" s="391">
        <v>54</v>
      </c>
      <c r="V9" s="385">
        <v>7</v>
      </c>
      <c r="W9" s="373">
        <f t="shared" si="0"/>
        <v>0</v>
      </c>
      <c r="X9" s="379">
        <f t="shared" si="1"/>
        <v>0</v>
      </c>
      <c r="Y9" s="379">
        <f t="shared" si="2"/>
        <v>0</v>
      </c>
      <c r="Z9" s="401">
        <f>IF($M$15&gt;0,Z12,)</f>
        <v>0</v>
      </c>
      <c r="AA9" s="404">
        <f>IF($K$19=$Z$11,AA14,)</f>
        <v>0</v>
      </c>
      <c r="AB9" s="386"/>
      <c r="AC9" s="409">
        <v>0</v>
      </c>
      <c r="AD9" s="410"/>
      <c r="AE9" s="411"/>
      <c r="AF9" s="403"/>
      <c r="AG9" s="163"/>
    </row>
    <row r="10" spans="1:33" s="161" customFormat="1" ht="12" customHeight="1" x14ac:dyDescent="0.2">
      <c r="A10" s="308"/>
      <c r="B10" s="39" t="s">
        <v>25</v>
      </c>
      <c r="C10" s="31" t="str">
        <f>'T1'!$E$11</f>
        <v>Nome da Empresa Expositora:</v>
      </c>
      <c r="D10" s="180"/>
      <c r="E10" s="31"/>
      <c r="F10" s="180"/>
      <c r="G10" s="507"/>
      <c r="H10" s="507"/>
      <c r="I10" s="507"/>
      <c r="J10" s="507"/>
      <c r="K10" s="507"/>
      <c r="L10" s="507"/>
      <c r="M10" s="507"/>
      <c r="N10" s="507"/>
      <c r="O10" s="507"/>
      <c r="P10" s="507"/>
      <c r="Q10" s="507"/>
      <c r="R10" s="180"/>
      <c r="S10" s="237"/>
      <c r="T10" s="412"/>
      <c r="U10" s="391">
        <v>63</v>
      </c>
      <c r="V10" s="385">
        <v>8</v>
      </c>
      <c r="W10" s="373">
        <f t="shared" si="0"/>
        <v>0</v>
      </c>
      <c r="X10" s="379">
        <f t="shared" si="1"/>
        <v>0</v>
      </c>
      <c r="Y10" s="379">
        <f t="shared" si="2"/>
        <v>0</v>
      </c>
      <c r="Z10" s="413"/>
      <c r="AA10" s="404">
        <f>IF($K$19=$Z$11,AA15,)</f>
        <v>0</v>
      </c>
      <c r="AB10" s="392"/>
      <c r="AC10" s="414" t="str">
        <f>AC25</f>
        <v>PROJECTO ESPECIAL FIL</v>
      </c>
      <c r="AD10" s="414" t="str">
        <f>AC20</f>
        <v>(Sob Orçamento)</v>
      </c>
      <c r="AE10" s="412"/>
      <c r="AF10" s="412"/>
      <c r="AG10" s="246"/>
    </row>
    <row r="11" spans="1:33" s="161" customFormat="1" ht="12" customHeight="1" x14ac:dyDescent="0.2">
      <c r="A11" s="309"/>
      <c r="B11" s="273"/>
      <c r="C11" s="274"/>
      <c r="D11" s="275"/>
      <c r="E11" s="275"/>
      <c r="F11" s="275"/>
      <c r="G11" s="276"/>
      <c r="H11" s="276"/>
      <c r="I11" s="276"/>
      <c r="J11" s="276"/>
      <c r="K11" s="276"/>
      <c r="L11" s="276"/>
      <c r="M11" s="150"/>
      <c r="N11" s="276"/>
      <c r="O11" s="276"/>
      <c r="P11" s="276"/>
      <c r="Q11" s="276"/>
      <c r="R11" s="276"/>
      <c r="S11" s="277"/>
      <c r="T11" s="403"/>
      <c r="U11" s="391">
        <v>72</v>
      </c>
      <c r="V11" s="385">
        <v>9</v>
      </c>
      <c r="W11" s="373">
        <f t="shared" si="0"/>
        <v>0</v>
      </c>
      <c r="X11" s="379">
        <f t="shared" si="1"/>
        <v>0</v>
      </c>
      <c r="Y11" s="379">
        <f t="shared" si="2"/>
        <v>0</v>
      </c>
      <c r="Z11" s="413" t="str">
        <f>IF($L$1="Português",Z13,(IF($L$1="English",Z15,(IF($L$1="Español",Z17,(IF($L$1="Français",Z19,)))))))</f>
        <v>SIM</v>
      </c>
      <c r="AA11" s="404">
        <f>IF($K$19=$Z$11,AA16,)</f>
        <v>0</v>
      </c>
      <c r="AB11" s="415">
        <v>22</v>
      </c>
      <c r="AC11" s="362" t="s">
        <v>45</v>
      </c>
      <c r="AD11" s="416">
        <f>SUM(AB11*$J$15)</f>
        <v>0</v>
      </c>
      <c r="AE11" s="417" t="s">
        <v>44</v>
      </c>
      <c r="AF11" s="412"/>
      <c r="AG11" s="246"/>
    </row>
    <row r="12" spans="1:33" s="161" customFormat="1" ht="12" customHeight="1" x14ac:dyDescent="0.2">
      <c r="A12" s="308"/>
      <c r="B12" s="59"/>
      <c r="C12" s="107"/>
      <c r="D12" s="208"/>
      <c r="E12" s="208"/>
      <c r="F12" s="208"/>
      <c r="G12" s="181"/>
      <c r="H12" s="181"/>
      <c r="I12" s="181"/>
      <c r="J12" s="181"/>
      <c r="K12" s="12"/>
      <c r="L12" s="12"/>
      <c r="M12" s="12"/>
      <c r="N12" s="181"/>
      <c r="O12" s="181"/>
      <c r="P12" s="12"/>
      <c r="R12" s="181"/>
      <c r="S12" s="237"/>
      <c r="T12" s="418"/>
      <c r="U12" s="391">
        <v>81</v>
      </c>
      <c r="V12" s="385">
        <v>10</v>
      </c>
      <c r="W12" s="373">
        <f t="shared" si="0"/>
        <v>0</v>
      </c>
      <c r="X12" s="379">
        <f t="shared" si="1"/>
        <v>0</v>
      </c>
      <c r="Y12" s="379">
        <f t="shared" si="2"/>
        <v>0</v>
      </c>
      <c r="Z12" s="413" t="str">
        <f>IF($L$1="Português",Z14,(IF($L$1="English",Z16,(IF($L$1="Español",Z18,(IF($L$1="Français",Z20,)))))))</f>
        <v>NÃO</v>
      </c>
      <c r="AA12" s="404">
        <f>IF($K$19=$Z$11,AA17,)</f>
        <v>0</v>
      </c>
      <c r="AB12" s="415">
        <v>29.5</v>
      </c>
      <c r="AC12" s="362" t="s">
        <v>47</v>
      </c>
      <c r="AD12" s="416">
        <f>SUM(AB12*$J$15)</f>
        <v>0</v>
      </c>
      <c r="AE12" s="417" t="s">
        <v>46</v>
      </c>
      <c r="AF12" s="412"/>
      <c r="AG12" s="246"/>
    </row>
    <row r="13" spans="1:33" s="161" customFormat="1" ht="12" customHeight="1" x14ac:dyDescent="0.2">
      <c r="A13" s="308"/>
      <c r="B13" s="59"/>
      <c r="C13" s="337" t="str">
        <f>'T2'!$A$8</f>
        <v>PARA FACILITAR A SUA PARTICIPAÇÃO REQUISITE A ESTRUTURA DE STAND AOS SERVIÇOS DA FIL</v>
      </c>
      <c r="D13" s="208"/>
      <c r="E13" s="208"/>
      <c r="F13" s="208"/>
      <c r="G13" s="181"/>
      <c r="H13" s="181"/>
      <c r="I13" s="181"/>
      <c r="J13" s="181"/>
      <c r="K13" s="12"/>
      <c r="L13" s="12"/>
      <c r="M13" s="12"/>
      <c r="N13" s="181"/>
      <c r="O13" s="181"/>
      <c r="P13" s="12"/>
      <c r="R13" s="181"/>
      <c r="S13" s="237"/>
      <c r="T13" s="419"/>
      <c r="U13" s="391">
        <v>90</v>
      </c>
      <c r="V13" s="385">
        <v>11</v>
      </c>
      <c r="W13" s="373">
        <f t="shared" si="0"/>
        <v>0</v>
      </c>
      <c r="X13" s="379">
        <f t="shared" si="1"/>
        <v>0</v>
      </c>
      <c r="Y13" s="379">
        <f t="shared" si="2"/>
        <v>0</v>
      </c>
      <c r="Z13" s="420" t="s">
        <v>338</v>
      </c>
      <c r="AA13" s="421" t="str">
        <f>IF($L$1="Português",AA18,(IF($L$1="English",AA23,(IF($L$1="Español",AA28,(IF($L$1="Français",AA33)))))))</f>
        <v>VERMELHO</v>
      </c>
      <c r="AB13" s="415">
        <v>26</v>
      </c>
      <c r="AC13" s="362" t="s">
        <v>202</v>
      </c>
      <c r="AD13" s="416">
        <f>SUM(AB13*$J$15)</f>
        <v>0</v>
      </c>
      <c r="AE13" s="417" t="s">
        <v>203</v>
      </c>
      <c r="AF13" s="412"/>
      <c r="AG13" s="246"/>
    </row>
    <row r="14" spans="1:33" s="161" customFormat="1" ht="12" customHeight="1" x14ac:dyDescent="0.2">
      <c r="A14" s="308"/>
      <c r="B14" s="59"/>
      <c r="C14" s="107"/>
      <c r="D14" s="208"/>
      <c r="E14" s="208"/>
      <c r="F14" s="208"/>
      <c r="G14" s="181"/>
      <c r="H14" s="181"/>
      <c r="I14" s="181"/>
      <c r="J14" s="181"/>
      <c r="K14" s="12"/>
      <c r="L14" s="12"/>
      <c r="M14" s="12"/>
      <c r="N14" s="181"/>
      <c r="O14" s="181"/>
      <c r="P14" s="12"/>
      <c r="Q14" s="14" t="str">
        <f>'T1'!$A$13</f>
        <v>Valor</v>
      </c>
      <c r="R14" s="181"/>
      <c r="S14" s="237"/>
      <c r="T14" s="419"/>
      <c r="U14" s="391">
        <v>99</v>
      </c>
      <c r="V14" s="385">
        <v>12</v>
      </c>
      <c r="W14" s="373">
        <f t="shared" si="0"/>
        <v>0</v>
      </c>
      <c r="X14" s="379">
        <f t="shared" si="1"/>
        <v>0</v>
      </c>
      <c r="Y14" s="379">
        <f t="shared" si="2"/>
        <v>0</v>
      </c>
      <c r="Z14" s="422" t="s">
        <v>209</v>
      </c>
      <c r="AA14" s="421" t="str">
        <f>IF($L$1="Português",AA19,(IF($L$1="English",AA24,(IF($L$1="Español",AA29,(IF($L$1="Français",AA34)))))))</f>
        <v>VERDE</v>
      </c>
      <c r="AB14" s="415"/>
      <c r="AC14" s="423" t="s">
        <v>49</v>
      </c>
      <c r="AD14" s="416">
        <f>VLOOKUP($J$15,AB15:AD17,3,)</f>
        <v>0</v>
      </c>
      <c r="AE14" s="424">
        <f>VLOOKUP($J$15,AB15:AE17,4,)</f>
        <v>0</v>
      </c>
      <c r="AF14" s="412"/>
      <c r="AG14" s="246"/>
    </row>
    <row r="15" spans="1:33" s="161" customFormat="1" ht="12" customHeight="1" x14ac:dyDescent="0.2">
      <c r="A15" s="308"/>
      <c r="B15" s="360" t="s">
        <v>175</v>
      </c>
      <c r="C15" s="361" t="str">
        <f>'T1'!$C$30</f>
        <v>PRETENDE ALUGAR ESTRUCTURA DE</v>
      </c>
      <c r="D15" s="30"/>
      <c r="E15" s="30"/>
      <c r="F15" s="30"/>
      <c r="H15" s="511" t="s">
        <v>366</v>
      </c>
      <c r="I15" s="511"/>
      <c r="J15" s="304"/>
      <c r="K15" s="209" t="str">
        <f>'T1'!$A$3</f>
        <v>m2</v>
      </c>
      <c r="L15" s="358">
        <f>$AE$3</f>
        <v>0</v>
      </c>
      <c r="M15" s="477"/>
      <c r="N15" s="478"/>
      <c r="O15" s="479"/>
      <c r="P15" s="481">
        <f>$AD$3</f>
        <v>0</v>
      </c>
      <c r="Q15" s="482"/>
      <c r="R15" s="181"/>
      <c r="S15" s="237"/>
      <c r="T15" s="412"/>
      <c r="U15" s="391">
        <v>108</v>
      </c>
      <c r="V15" s="385">
        <v>13</v>
      </c>
      <c r="W15" s="373">
        <f t="shared" si="0"/>
        <v>0</v>
      </c>
      <c r="X15" s="379">
        <f t="shared" si="1"/>
        <v>0</v>
      </c>
      <c r="Y15" s="379">
        <f t="shared" si="2"/>
        <v>0</v>
      </c>
      <c r="Z15" s="425" t="s">
        <v>339</v>
      </c>
      <c r="AA15" s="421" t="str">
        <f>IF($L$1="Português",AA20,(IF($L$1="English",AA25,(IF($L$1="Español",AA30,(IF($L$1="Français",AA35)))))))</f>
        <v>AZUL</v>
      </c>
      <c r="AB15" s="426">
        <v>0</v>
      </c>
      <c r="AC15" s="427"/>
      <c r="AD15" s="428"/>
      <c r="AE15" s="429"/>
      <c r="AF15" s="412"/>
      <c r="AG15" s="246"/>
    </row>
    <row r="16" spans="1:33" s="161" customFormat="1" ht="12" customHeight="1" x14ac:dyDescent="0.2">
      <c r="A16" s="308"/>
      <c r="B16" s="59"/>
      <c r="I16" s="512" t="str">
        <f>IF(J15&gt;0,0,AA1)</f>
        <v>Campo Obrigatório</v>
      </c>
      <c r="J16" s="512"/>
      <c r="K16" s="512"/>
      <c r="M16" s="480">
        <f>IF(J15=0,0,(IF(M15&gt;0,0,(IF(J15=Z12,0,AA1)))))</f>
        <v>0</v>
      </c>
      <c r="N16" s="480"/>
      <c r="O16" s="480"/>
      <c r="Q16" s="271"/>
      <c r="R16" s="181"/>
      <c r="S16" s="237"/>
      <c r="T16" s="412"/>
      <c r="U16" s="391">
        <v>117</v>
      </c>
      <c r="V16" s="385">
        <v>14</v>
      </c>
      <c r="W16" s="373">
        <f t="shared" si="0"/>
        <v>0</v>
      </c>
      <c r="X16" s="379">
        <f t="shared" si="1"/>
        <v>0</v>
      </c>
      <c r="Y16" s="379">
        <f t="shared" si="2"/>
        <v>0</v>
      </c>
      <c r="Z16" s="425" t="s">
        <v>210</v>
      </c>
      <c r="AA16" s="421" t="str">
        <f>IF($L$1="Português",AA21,(IF($L$1="English",AA26,(IF($L$1="Español",AA31,(IF($L$1="Français",AA36)))))))</f>
        <v>CINZA</v>
      </c>
      <c r="AB16" s="430">
        <v>18</v>
      </c>
      <c r="AC16" s="431"/>
      <c r="AD16" s="432">
        <v>1171.5</v>
      </c>
      <c r="AE16" s="433" t="s">
        <v>48</v>
      </c>
      <c r="AF16" s="412"/>
      <c r="AG16" s="246"/>
    </row>
    <row r="17" spans="1:33" s="161" customFormat="1" ht="12" customHeight="1" x14ac:dyDescent="0.2">
      <c r="A17" s="308"/>
      <c r="B17" s="59"/>
      <c r="C17" s="464">
        <f>IF(J15=Z12,'T2'!A13,(IF(M15&gt;0,T25,)))</f>
        <v>0</v>
      </c>
      <c r="D17" s="464"/>
      <c r="E17" s="464"/>
      <c r="F17" s="464"/>
      <c r="G17" s="464"/>
      <c r="H17" s="464"/>
      <c r="I17" s="464"/>
      <c r="J17" s="464"/>
      <c r="K17" s="464"/>
      <c r="L17" s="464"/>
      <c r="M17" s="464"/>
      <c r="N17" s="464"/>
      <c r="O17" s="464"/>
      <c r="P17" s="464"/>
      <c r="Q17" s="464"/>
      <c r="R17" s="181"/>
      <c r="S17" s="237"/>
      <c r="T17" s="412"/>
      <c r="U17" s="391">
        <v>126</v>
      </c>
      <c r="V17" s="385">
        <v>15</v>
      </c>
      <c r="W17" s="373">
        <f t="shared" si="0"/>
        <v>0</v>
      </c>
      <c r="X17" s="379">
        <f t="shared" si="1"/>
        <v>0</v>
      </c>
      <c r="Y17" s="379">
        <f t="shared" si="2"/>
        <v>0</v>
      </c>
      <c r="Z17" s="420" t="s">
        <v>340</v>
      </c>
      <c r="AA17" s="421" t="str">
        <f>IF($L$1="Português",AA22,(IF($L$1="English",AA27,(IF($L$1="Español",AA32,(IF($L$1="Français",AA37)))))))</f>
        <v>Outra cor</v>
      </c>
      <c r="AB17" s="434">
        <v>27</v>
      </c>
      <c r="AC17" s="435" t="s">
        <v>49</v>
      </c>
      <c r="AD17" s="435">
        <v>1451.4</v>
      </c>
      <c r="AE17" s="436" t="s">
        <v>291</v>
      </c>
      <c r="AF17" s="412"/>
      <c r="AG17" s="246"/>
    </row>
    <row r="18" spans="1:33" s="161" customFormat="1" ht="12" customHeight="1" x14ac:dyDescent="0.2">
      <c r="A18" s="308"/>
      <c r="B18" s="59"/>
      <c r="C18" s="59"/>
      <c r="D18" s="59"/>
      <c r="E18" s="59"/>
      <c r="F18" s="59"/>
      <c r="G18" s="59"/>
      <c r="H18" s="59"/>
      <c r="I18" s="59"/>
      <c r="J18" s="59"/>
      <c r="K18" s="59"/>
      <c r="L18" s="59"/>
      <c r="M18" s="59"/>
      <c r="N18" s="59"/>
      <c r="O18" s="59"/>
      <c r="P18" s="59"/>
      <c r="Q18" s="59"/>
      <c r="R18" s="181"/>
      <c r="S18" s="237"/>
      <c r="T18" s="412"/>
      <c r="U18" s="391">
        <v>135</v>
      </c>
      <c r="V18" s="385">
        <v>16</v>
      </c>
      <c r="W18" s="373">
        <f t="shared" si="0"/>
        <v>0</v>
      </c>
      <c r="X18" s="379">
        <f t="shared" si="1"/>
        <v>0</v>
      </c>
      <c r="Y18" s="379">
        <f t="shared" si="2"/>
        <v>0</v>
      </c>
      <c r="Z18" s="422" t="s">
        <v>210</v>
      </c>
      <c r="AA18" s="437" t="s">
        <v>159</v>
      </c>
      <c r="AB18" s="403"/>
      <c r="AC18" s="403"/>
      <c r="AD18" s="412"/>
      <c r="AE18" s="412"/>
      <c r="AF18" s="412"/>
      <c r="AG18" s="246"/>
    </row>
    <row r="19" spans="1:33" s="162" customFormat="1" ht="12" customHeight="1" x14ac:dyDescent="0.2">
      <c r="A19" s="308"/>
      <c r="B19" s="151" t="s">
        <v>175</v>
      </c>
      <c r="C19" s="337" t="str">
        <f>'T1'!$C$35</f>
        <v>PRETENDE ALTERAR A COR DA ALCATIFA?</v>
      </c>
      <c r="D19" s="59"/>
      <c r="E19" s="59"/>
      <c r="F19" s="59"/>
      <c r="G19" s="59"/>
      <c r="H19" s="59"/>
      <c r="I19" s="161"/>
      <c r="J19" s="161"/>
      <c r="K19" s="338"/>
      <c r="M19" s="359">
        <v>407781</v>
      </c>
      <c r="N19" s="477"/>
      <c r="O19" s="479"/>
      <c r="P19" s="225">
        <v>1</v>
      </c>
      <c r="Q19" s="226">
        <f>IF(N19&gt;0,P19*J15,0)</f>
        <v>0</v>
      </c>
      <c r="R19" s="181"/>
      <c r="S19" s="237"/>
      <c r="T19" s="403"/>
      <c r="U19" s="391">
        <v>144</v>
      </c>
      <c r="V19" s="385">
        <v>17</v>
      </c>
      <c r="W19" s="373">
        <f t="shared" si="0"/>
        <v>0</v>
      </c>
      <c r="X19" s="379">
        <f t="shared" si="1"/>
        <v>0</v>
      </c>
      <c r="Y19" s="379">
        <f t="shared" si="2"/>
        <v>0</v>
      </c>
      <c r="Z19" s="401" t="s">
        <v>341</v>
      </c>
      <c r="AA19" s="437" t="s">
        <v>160</v>
      </c>
      <c r="AB19" s="403"/>
      <c r="AC19" s="403"/>
      <c r="AD19" s="412"/>
      <c r="AE19" s="412"/>
      <c r="AF19" s="403"/>
      <c r="AG19" s="163"/>
    </row>
    <row r="20" spans="1:33" s="162" customFormat="1" ht="12" customHeight="1" x14ac:dyDescent="0.2">
      <c r="A20" s="308"/>
      <c r="B20" s="59"/>
      <c r="C20" s="59"/>
      <c r="D20" s="59"/>
      <c r="E20" s="59"/>
      <c r="F20" s="59"/>
      <c r="G20" s="59"/>
      <c r="H20" s="59"/>
      <c r="I20" s="59"/>
      <c r="J20" s="59"/>
      <c r="M20" s="508">
        <f>IF(N19&gt;0,0,(IF($K$19=$Z$11,AA1,)))</f>
        <v>0</v>
      </c>
      <c r="N20" s="508"/>
      <c r="O20" s="508"/>
      <c r="P20" s="59"/>
      <c r="Q20" s="59"/>
      <c r="R20" s="181"/>
      <c r="S20" s="237"/>
      <c r="T20" s="395">
        <f>IF(N22&gt;20,O22,)</f>
        <v>0</v>
      </c>
      <c r="U20" s="391">
        <v>153</v>
      </c>
      <c r="V20" s="385">
        <v>18</v>
      </c>
      <c r="W20" s="373">
        <f t="shared" si="0"/>
        <v>0</v>
      </c>
      <c r="X20" s="379">
        <f t="shared" si="1"/>
        <v>0</v>
      </c>
      <c r="Y20" s="379">
        <f t="shared" si="2"/>
        <v>0</v>
      </c>
      <c r="Z20" s="438" t="s">
        <v>260</v>
      </c>
      <c r="AA20" s="437" t="s">
        <v>161</v>
      </c>
      <c r="AB20" s="403"/>
      <c r="AC20" s="373" t="str">
        <f>IF($L$1="Português",AC21,(IF($L$1="English",AC22,(IF($L$1="Español",AC23,(IF($L$1="Français",AC24)))))))</f>
        <v>(Sob Orçamento)</v>
      </c>
      <c r="AD20" s="412"/>
      <c r="AE20" s="412"/>
      <c r="AF20" s="403"/>
      <c r="AG20" s="163"/>
    </row>
    <row r="21" spans="1:33" s="162" customFormat="1" ht="12" customHeight="1" x14ac:dyDescent="0.2">
      <c r="A21" s="308"/>
      <c r="B21" s="59"/>
      <c r="C21" s="59"/>
      <c r="D21" s="59"/>
      <c r="E21" s="59"/>
      <c r="F21" s="59"/>
      <c r="G21" s="59"/>
      <c r="H21" s="59"/>
      <c r="I21" s="59"/>
      <c r="J21" s="59"/>
      <c r="K21" s="59"/>
      <c r="L21" s="59"/>
      <c r="M21" s="59"/>
      <c r="N21" s="59"/>
      <c r="O21" s="59"/>
      <c r="P21" s="59"/>
      <c r="Q21" s="59"/>
      <c r="R21" s="181"/>
      <c r="S21" s="237"/>
      <c r="T21" s="395" t="str">
        <f>'T2'!$A$23</f>
        <v>Se requisitar Stand à FIL e não preencher este campo, será colocado na pala do Stand o nome da inscrição (letra Arial Bold)</v>
      </c>
      <c r="U21" s="391">
        <v>162</v>
      </c>
      <c r="V21" s="385">
        <v>19</v>
      </c>
      <c r="W21" s="373">
        <f t="shared" si="0"/>
        <v>0</v>
      </c>
      <c r="X21" s="379">
        <f t="shared" si="1"/>
        <v>0</v>
      </c>
      <c r="Y21" s="379">
        <f t="shared" si="2"/>
        <v>0</v>
      </c>
      <c r="Z21" s="398"/>
      <c r="AA21" s="437" t="s">
        <v>162</v>
      </c>
      <c r="AB21" s="403"/>
      <c r="AC21" s="374" t="s">
        <v>367</v>
      </c>
      <c r="AD21" s="403"/>
      <c r="AE21" s="403"/>
      <c r="AF21" s="403"/>
      <c r="AG21" s="163"/>
    </row>
    <row r="22" spans="1:33" s="162" customFormat="1" ht="12" customHeight="1" thickBot="1" x14ac:dyDescent="0.25">
      <c r="A22" s="308"/>
      <c r="B22" s="151" t="s">
        <v>175</v>
      </c>
      <c r="C22" s="103" t="str">
        <f>'T1'!$G$6</f>
        <v>NOME A FIGURAR NO STAND</v>
      </c>
      <c r="D22" s="161"/>
      <c r="E22" s="166"/>
      <c r="F22" s="166"/>
      <c r="G22" s="161"/>
      <c r="H22" s="490"/>
      <c r="I22" s="490"/>
      <c r="J22" s="490"/>
      <c r="K22" s="490"/>
      <c r="L22" s="490"/>
      <c r="N22" s="294">
        <f>LEN(SUBSTITUTE($H$22," ",""))</f>
        <v>0</v>
      </c>
      <c r="O22" s="509" t="str">
        <f>'T1'!$E$1</f>
        <v>(Máximo 20 caracteres)</v>
      </c>
      <c r="P22" s="510"/>
      <c r="Q22" s="510"/>
      <c r="R22" s="161"/>
      <c r="S22" s="237"/>
      <c r="T22" s="439">
        <f>IF(H22&gt;0,0,(IF(M15&gt;0,T21,)))</f>
        <v>0</v>
      </c>
      <c r="U22" s="391">
        <v>171</v>
      </c>
      <c r="V22" s="385">
        <v>20</v>
      </c>
      <c r="W22" s="373">
        <f t="shared" si="0"/>
        <v>0</v>
      </c>
      <c r="X22" s="379">
        <f t="shared" si="1"/>
        <v>0</v>
      </c>
      <c r="Y22" s="379">
        <f t="shared" si="2"/>
        <v>0</v>
      </c>
      <c r="Z22" s="398"/>
      <c r="AA22" s="437" t="s">
        <v>50</v>
      </c>
      <c r="AB22" s="403"/>
      <c r="AC22" s="374" t="s">
        <v>368</v>
      </c>
      <c r="AD22" s="403"/>
      <c r="AE22" s="403"/>
      <c r="AF22" s="403"/>
      <c r="AG22" s="163"/>
    </row>
    <row r="23" spans="1:33" s="162" customFormat="1" ht="12" customHeight="1" x14ac:dyDescent="0.2">
      <c r="A23" s="308"/>
      <c r="B23" s="59"/>
      <c r="C23" s="493">
        <f>IF(T23=T24,T23,(IF(M15&gt;0,T22,)))</f>
        <v>0</v>
      </c>
      <c r="D23" s="493"/>
      <c r="E23" s="493"/>
      <c r="F23" s="493"/>
      <c r="G23" s="493"/>
      <c r="H23" s="493"/>
      <c r="I23" s="493"/>
      <c r="J23" s="493"/>
      <c r="K23" s="493"/>
      <c r="L23" s="493"/>
      <c r="M23" s="493"/>
      <c r="N23" s="493"/>
      <c r="O23" s="493"/>
      <c r="P23" s="493"/>
      <c r="Q23" s="493"/>
      <c r="R23" s="180"/>
      <c r="S23" s="237"/>
      <c r="T23" s="395" t="str">
        <f>'T2'!$A$28</f>
        <v>Atenção! Não requisitou Stand/m2. Este campo só é válido para Stands da FIL</v>
      </c>
      <c r="U23" s="391">
        <v>180</v>
      </c>
      <c r="V23" s="385">
        <v>21</v>
      </c>
      <c r="W23" s="373">
        <f t="shared" si="0"/>
        <v>0</v>
      </c>
      <c r="X23" s="379">
        <f t="shared" si="1"/>
        <v>0</v>
      </c>
      <c r="Y23" s="379">
        <f t="shared" si="2"/>
        <v>0</v>
      </c>
      <c r="Z23" s="398"/>
      <c r="AA23" s="440" t="s">
        <v>163</v>
      </c>
      <c r="AB23" s="403"/>
      <c r="AC23" s="374" t="s">
        <v>369</v>
      </c>
      <c r="AD23" s="403"/>
      <c r="AE23" s="403"/>
      <c r="AF23" s="403"/>
      <c r="AG23" s="163"/>
    </row>
    <row r="24" spans="1:33" s="162" customFormat="1" ht="12" customHeight="1" x14ac:dyDescent="0.2">
      <c r="A24" s="308"/>
      <c r="B24" s="59"/>
      <c r="C24" s="59"/>
      <c r="D24" s="59"/>
      <c r="E24" s="59"/>
      <c r="F24" s="59"/>
      <c r="G24" s="59"/>
      <c r="H24" s="59"/>
      <c r="I24" s="59"/>
      <c r="J24" s="59"/>
      <c r="K24" s="59"/>
      <c r="L24" s="59"/>
      <c r="M24" s="59"/>
      <c r="N24" s="59"/>
      <c r="O24" s="59"/>
      <c r="P24" s="59"/>
      <c r="Q24" s="59"/>
      <c r="R24" s="59"/>
      <c r="S24" s="237"/>
      <c r="T24" s="395">
        <f>IF(M15&gt;0,0,(IF(H22&gt;0,T23,)))</f>
        <v>0</v>
      </c>
      <c r="U24" s="391">
        <v>189</v>
      </c>
      <c r="V24" s="385">
        <v>22</v>
      </c>
      <c r="W24" s="373">
        <f t="shared" si="0"/>
        <v>0</v>
      </c>
      <c r="X24" s="379">
        <f t="shared" si="1"/>
        <v>0</v>
      </c>
      <c r="Y24" s="379">
        <f t="shared" si="2"/>
        <v>0</v>
      </c>
      <c r="Z24" s="398"/>
      <c r="AA24" s="440" t="s">
        <v>164</v>
      </c>
      <c r="AB24" s="403"/>
      <c r="AC24" s="374" t="s">
        <v>370</v>
      </c>
      <c r="AD24" s="403"/>
      <c r="AE24" s="403"/>
      <c r="AF24" s="403"/>
      <c r="AG24" s="163"/>
    </row>
    <row r="25" spans="1:33" s="162" customFormat="1" ht="12" customHeight="1" x14ac:dyDescent="0.2">
      <c r="A25" s="310"/>
      <c r="B25" s="232" t="s">
        <v>175</v>
      </c>
      <c r="C25" s="233" t="str">
        <f>'T1'!$G$11</f>
        <v>MATERIAL GRÁFICO    (para Stands FIL)</v>
      </c>
      <c r="D25" s="233"/>
      <c r="E25" s="233"/>
      <c r="F25" s="227"/>
      <c r="G25" s="227"/>
      <c r="H25" s="227"/>
      <c r="I25" s="224"/>
      <c r="J25" s="224"/>
      <c r="K25" s="224"/>
      <c r="L25" s="290"/>
      <c r="M25" s="33" t="str">
        <f>'T1'!$A$23</f>
        <v>Quant.</v>
      </c>
      <c r="N25" s="34"/>
      <c r="O25" s="180"/>
      <c r="P25" s="40" t="s">
        <v>7</v>
      </c>
      <c r="Q25" s="14" t="str">
        <f>'T1'!$A$13</f>
        <v>Valor</v>
      </c>
      <c r="R25" s="223"/>
      <c r="S25" s="238"/>
      <c r="T25" s="441" t="str">
        <f>'T2'!$A$18</f>
        <v>O Stand será entregue à partir das 15H00 do dia  12 / 11 / 2019     (inclui Quadro Eléctrico)</v>
      </c>
      <c r="U25" s="391">
        <v>198</v>
      </c>
      <c r="V25" s="385">
        <v>23</v>
      </c>
      <c r="W25" s="373">
        <f t="shared" si="0"/>
        <v>0</v>
      </c>
      <c r="X25" s="379">
        <f t="shared" si="1"/>
        <v>0</v>
      </c>
      <c r="Y25" s="379">
        <f t="shared" si="2"/>
        <v>0</v>
      </c>
      <c r="Z25" s="398"/>
      <c r="AA25" s="440" t="s">
        <v>165</v>
      </c>
      <c r="AB25" s="403"/>
      <c r="AC25" s="373" t="str">
        <f>IF($L$1="Português",AC26,(IF($L$1="English",AC27,(IF($L$1="Español",AC28,(IF($L$1="Français",AC29)))))))</f>
        <v>PROJECTO ESPECIAL FIL</v>
      </c>
      <c r="AD25" s="403"/>
      <c r="AE25" s="403"/>
      <c r="AF25" s="403"/>
      <c r="AG25" s="163"/>
    </row>
    <row r="26" spans="1:33" s="162" customFormat="1" ht="12" customHeight="1" x14ac:dyDescent="0.2">
      <c r="A26" s="89"/>
      <c r="B26" s="91"/>
      <c r="C26" s="465" t="str">
        <f>'T2'!$A$48</f>
        <v>IMAGENS PARA PRODUÇÃO E APLICAÇÃO devem ser enviadas em formato digital, preferencialmente em .PDF, .TIFF ou .JPEG, com uma resolução mínima de 72 dpi’s ao tamanho natural (1:1), com as fontes convertidas em curvas.</v>
      </c>
      <c r="D26" s="465"/>
      <c r="E26" s="465"/>
      <c r="F26" s="465"/>
      <c r="G26" s="465"/>
      <c r="H26" s="465"/>
      <c r="I26" s="465"/>
      <c r="J26" s="465"/>
      <c r="K26" s="465"/>
      <c r="L26" s="465"/>
      <c r="M26" s="465"/>
      <c r="N26" s="465"/>
      <c r="O26" s="465"/>
      <c r="P26" s="465"/>
      <c r="Q26" s="465"/>
      <c r="R26" s="81"/>
      <c r="S26" s="341"/>
      <c r="T26" s="395"/>
      <c r="U26" s="391">
        <v>207</v>
      </c>
      <c r="V26" s="385">
        <v>24</v>
      </c>
      <c r="W26" s="373">
        <f t="shared" si="0"/>
        <v>0</v>
      </c>
      <c r="X26" s="379">
        <f t="shared" si="1"/>
        <v>0</v>
      </c>
      <c r="Y26" s="379">
        <f t="shared" si="2"/>
        <v>0</v>
      </c>
      <c r="Z26" s="398"/>
      <c r="AA26" s="440" t="s">
        <v>166</v>
      </c>
      <c r="AB26" s="403"/>
      <c r="AC26" s="442" t="s">
        <v>354</v>
      </c>
      <c r="AD26" s="403"/>
      <c r="AE26" s="403"/>
      <c r="AF26" s="403"/>
      <c r="AG26" s="163"/>
    </row>
    <row r="27" spans="1:33" s="162" customFormat="1" ht="11.25" x14ac:dyDescent="0.2">
      <c r="A27" s="82"/>
      <c r="B27" s="91"/>
      <c r="C27" s="465"/>
      <c r="D27" s="465"/>
      <c r="E27" s="465"/>
      <c r="F27" s="465"/>
      <c r="G27" s="465"/>
      <c r="H27" s="465"/>
      <c r="I27" s="465"/>
      <c r="J27" s="465"/>
      <c r="K27" s="465"/>
      <c r="L27" s="465"/>
      <c r="M27" s="465"/>
      <c r="N27" s="465"/>
      <c r="O27" s="465"/>
      <c r="P27" s="465"/>
      <c r="Q27" s="465"/>
      <c r="R27" s="85"/>
      <c r="S27" s="342"/>
      <c r="T27" s="395"/>
      <c r="U27" s="391">
        <v>216</v>
      </c>
      <c r="V27" s="385">
        <v>25</v>
      </c>
      <c r="W27" s="373">
        <f t="shared" si="0"/>
        <v>0</v>
      </c>
      <c r="X27" s="379">
        <f t="shared" si="1"/>
        <v>0</v>
      </c>
      <c r="Y27" s="379">
        <f t="shared" si="2"/>
        <v>0</v>
      </c>
      <c r="Z27" s="398"/>
      <c r="AA27" s="440" t="s">
        <v>51</v>
      </c>
      <c r="AB27" s="403"/>
      <c r="AC27" s="442" t="s">
        <v>361</v>
      </c>
      <c r="AD27" s="403"/>
      <c r="AE27" s="403"/>
      <c r="AF27" s="403"/>
      <c r="AG27" s="163"/>
    </row>
    <row r="28" spans="1:33" s="227" customFormat="1" ht="12" customHeight="1" x14ac:dyDescent="0.2">
      <c r="A28" s="82"/>
      <c r="B28" s="91"/>
      <c r="C28" s="468" t="str">
        <f>'T1'!$I$26</f>
        <v xml:space="preserve">As imagens devem ser enviadas até   </v>
      </c>
      <c r="D28" s="468"/>
      <c r="E28" s="468"/>
      <c r="F28" s="468"/>
      <c r="G28" s="468"/>
      <c r="H28" s="468"/>
      <c r="I28" s="468"/>
      <c r="J28" s="466">
        <v>43763</v>
      </c>
      <c r="K28" s="466"/>
      <c r="L28" s="340" t="str">
        <f>'T1'!$A$38</f>
        <v>para:</v>
      </c>
      <c r="M28" s="467" t="s">
        <v>174</v>
      </c>
      <c r="N28" s="467"/>
      <c r="O28" s="467"/>
      <c r="P28" s="339"/>
      <c r="Q28" s="339"/>
      <c r="R28" s="85"/>
      <c r="S28" s="342"/>
      <c r="T28" s="443"/>
      <c r="U28" s="391">
        <v>225</v>
      </c>
      <c r="V28" s="385">
        <v>26</v>
      </c>
      <c r="W28" s="373">
        <f t="shared" si="0"/>
        <v>0</v>
      </c>
      <c r="X28" s="379">
        <f t="shared" si="1"/>
        <v>0</v>
      </c>
      <c r="Y28" s="379">
        <f t="shared" si="2"/>
        <v>0</v>
      </c>
      <c r="Z28" s="398"/>
      <c r="AA28" s="444" t="s">
        <v>167</v>
      </c>
      <c r="AB28" s="403"/>
      <c r="AC28" s="442" t="s">
        <v>360</v>
      </c>
      <c r="AD28" s="403"/>
      <c r="AE28" s="403"/>
      <c r="AF28" s="445"/>
      <c r="AG28" s="247"/>
    </row>
    <row r="29" spans="1:33" s="227" customFormat="1" ht="12" customHeight="1" x14ac:dyDescent="0.2">
      <c r="A29" s="86"/>
      <c r="B29" s="83"/>
      <c r="C29" s="335"/>
      <c r="D29" s="335"/>
      <c r="E29" s="335"/>
      <c r="F29" s="335"/>
      <c r="G29" s="335"/>
      <c r="H29" s="335"/>
      <c r="I29" s="335"/>
      <c r="J29" s="335"/>
      <c r="K29" s="87"/>
      <c r="L29" s="81"/>
      <c r="M29" s="81"/>
      <c r="N29" s="81"/>
      <c r="O29" s="81"/>
      <c r="P29" s="81"/>
      <c r="Q29" s="81"/>
      <c r="R29" s="81"/>
      <c r="S29" s="343"/>
      <c r="T29" s="443"/>
      <c r="U29" s="391">
        <v>234</v>
      </c>
      <c r="V29" s="385">
        <v>27</v>
      </c>
      <c r="W29" s="373">
        <f t="shared" si="0"/>
        <v>0</v>
      </c>
      <c r="X29" s="379">
        <f t="shared" si="1"/>
        <v>0</v>
      </c>
      <c r="Y29" s="379">
        <f t="shared" si="2"/>
        <v>0</v>
      </c>
      <c r="Z29" s="398"/>
      <c r="AA29" s="444" t="s">
        <v>160</v>
      </c>
      <c r="AB29" s="403"/>
      <c r="AC29" s="442" t="s">
        <v>359</v>
      </c>
      <c r="AD29" s="403"/>
      <c r="AE29" s="403"/>
      <c r="AF29" s="445"/>
      <c r="AG29" s="247"/>
    </row>
    <row r="30" spans="1:33" s="230" customFormat="1" ht="12" customHeight="1" x14ac:dyDescent="0.2">
      <c r="A30" s="310"/>
      <c r="B30" s="222"/>
      <c r="C30" s="153" t="str">
        <f>'T1'!$I$1</f>
        <v xml:space="preserve">TIPO 1, 2 e 3 - Impressão Digital na Pala </v>
      </c>
      <c r="D30" s="223"/>
      <c r="E30" s="153"/>
      <c r="F30" s="153"/>
      <c r="G30" s="224"/>
      <c r="H30" s="224"/>
      <c r="I30" s="224"/>
      <c r="J30" s="224"/>
      <c r="K30" s="224"/>
      <c r="L30" s="321" t="s">
        <v>134</v>
      </c>
      <c r="M30" s="303"/>
      <c r="N30" s="209" t="str">
        <f>'T1'!$A$8</f>
        <v>unid.</v>
      </c>
      <c r="O30" s="223"/>
      <c r="P30" s="225">
        <v>45</v>
      </c>
      <c r="Q30" s="226">
        <f>SUM(P30*M30)</f>
        <v>0</v>
      </c>
      <c r="R30" s="223"/>
      <c r="S30" s="238"/>
      <c r="T30" s="443"/>
      <c r="U30" s="391">
        <v>243</v>
      </c>
      <c r="V30" s="385">
        <v>28</v>
      </c>
      <c r="W30" s="373">
        <f t="shared" si="0"/>
        <v>0</v>
      </c>
      <c r="X30" s="379">
        <f t="shared" si="1"/>
        <v>0</v>
      </c>
      <c r="Y30" s="379">
        <f t="shared" si="2"/>
        <v>0</v>
      </c>
      <c r="Z30" s="398"/>
      <c r="AA30" s="444" t="s">
        <v>161</v>
      </c>
      <c r="AB30" s="445"/>
      <c r="AC30" s="445"/>
      <c r="AD30" s="445"/>
      <c r="AE30" s="445"/>
      <c r="AF30" s="446"/>
      <c r="AG30" s="125"/>
    </row>
    <row r="31" spans="1:33" s="230" customFormat="1" ht="12" customHeight="1" x14ac:dyDescent="0.2">
      <c r="A31" s="310"/>
      <c r="B31" s="222"/>
      <c r="C31" s="153"/>
      <c r="D31" s="223"/>
      <c r="E31" s="153"/>
      <c r="F31" s="153"/>
      <c r="G31" s="224"/>
      <c r="H31" s="224"/>
      <c r="I31" s="224"/>
      <c r="J31" s="224"/>
      <c r="K31" s="224"/>
      <c r="L31" s="321"/>
      <c r="M31" s="224"/>
      <c r="N31" s="224"/>
      <c r="O31" s="223"/>
      <c r="P31" s="225"/>
      <c r="Q31" s="223"/>
      <c r="R31" s="223"/>
      <c r="S31" s="238"/>
      <c r="T31" s="443"/>
      <c r="U31" s="391">
        <v>252</v>
      </c>
      <c r="V31" s="385">
        <v>29</v>
      </c>
      <c r="W31" s="373">
        <f t="shared" si="0"/>
        <v>0</v>
      </c>
      <c r="X31" s="379">
        <f t="shared" si="1"/>
        <v>0</v>
      </c>
      <c r="Y31" s="379">
        <f t="shared" si="2"/>
        <v>0</v>
      </c>
      <c r="Z31" s="398"/>
      <c r="AA31" s="444" t="s">
        <v>168</v>
      </c>
      <c r="AB31" s="445"/>
      <c r="AC31" s="445"/>
      <c r="AD31" s="445"/>
      <c r="AE31" s="445"/>
      <c r="AF31" s="446"/>
      <c r="AG31" s="125"/>
    </row>
    <row r="32" spans="1:33" s="227" customFormat="1" ht="12" customHeight="1" x14ac:dyDescent="0.2">
      <c r="A32" s="308"/>
      <c r="B32" s="59"/>
      <c r="C32" s="166" t="str">
        <f>'T1'!$I$6</f>
        <v xml:space="preserve">TIPO 1, 2 e 3  -  Impressão em vinil colada na parede (0,97 x 2,30) </v>
      </c>
      <c r="D32" s="180"/>
      <c r="E32" s="166"/>
      <c r="F32" s="166"/>
      <c r="G32" s="12"/>
      <c r="H32" s="12"/>
      <c r="I32" s="12"/>
      <c r="J32" s="12"/>
      <c r="K32" s="12"/>
      <c r="L32" s="325">
        <v>409780</v>
      </c>
      <c r="M32" s="299"/>
      <c r="N32" s="170" t="str">
        <f>'T1'!$A$8</f>
        <v>unid.</v>
      </c>
      <c r="O32" s="180"/>
      <c r="P32" s="167">
        <v>57.5</v>
      </c>
      <c r="Q32" s="11">
        <f>SUM(P32*M32)</f>
        <v>0</v>
      </c>
      <c r="R32" s="180"/>
      <c r="S32" s="237"/>
      <c r="T32" s="443"/>
      <c r="U32" s="391">
        <v>261</v>
      </c>
      <c r="V32" s="385">
        <v>30</v>
      </c>
      <c r="W32" s="373">
        <f t="shared" si="0"/>
        <v>0</v>
      </c>
      <c r="X32" s="379">
        <f t="shared" si="1"/>
        <v>0</v>
      </c>
      <c r="Y32" s="379">
        <f t="shared" si="2"/>
        <v>0</v>
      </c>
      <c r="Z32" s="398"/>
      <c r="AA32" s="447" t="s">
        <v>52</v>
      </c>
      <c r="AB32" s="446"/>
      <c r="AC32" s="446"/>
      <c r="AD32" s="446"/>
      <c r="AE32" s="446"/>
      <c r="AF32" s="445"/>
      <c r="AG32" s="247"/>
    </row>
    <row r="33" spans="1:33" s="227" customFormat="1" ht="12" customHeight="1" x14ac:dyDescent="0.2">
      <c r="A33" s="308"/>
      <c r="B33" s="59"/>
      <c r="C33" s="205"/>
      <c r="D33" s="180"/>
      <c r="E33" s="205"/>
      <c r="F33" s="205"/>
      <c r="G33" s="12"/>
      <c r="H33" s="12"/>
      <c r="I33" s="12"/>
      <c r="J33" s="12"/>
      <c r="K33" s="12"/>
      <c r="L33" s="187"/>
      <c r="M33" s="12"/>
      <c r="N33" s="12"/>
      <c r="O33" s="180"/>
      <c r="P33" s="206"/>
      <c r="Q33" s="180"/>
      <c r="R33" s="180"/>
      <c r="S33" s="237"/>
      <c r="T33" s="443"/>
      <c r="U33" s="391">
        <v>270</v>
      </c>
      <c r="V33" s="385">
        <v>31</v>
      </c>
      <c r="W33" s="373">
        <f t="shared" si="0"/>
        <v>0</v>
      </c>
      <c r="X33" s="379">
        <f t="shared" si="1"/>
        <v>0</v>
      </c>
      <c r="Y33" s="379">
        <f t="shared" si="2"/>
        <v>0</v>
      </c>
      <c r="Z33" s="398"/>
      <c r="AA33" s="448" t="s">
        <v>169</v>
      </c>
      <c r="AB33" s="446"/>
      <c r="AC33" s="446"/>
      <c r="AD33" s="446"/>
      <c r="AE33" s="446"/>
      <c r="AF33" s="445"/>
      <c r="AG33" s="247"/>
    </row>
    <row r="34" spans="1:33" s="227" customFormat="1" ht="12" customHeight="1" x14ac:dyDescent="0.2">
      <c r="A34" s="308"/>
      <c r="B34" s="59"/>
      <c r="C34" s="166" t="str">
        <f>'T1'!$I$16</f>
        <v xml:space="preserve">TIPO 2  -  Impressão Digital no Balcão   (1,56 x 0,80) </v>
      </c>
      <c r="D34" s="180"/>
      <c r="E34" s="166"/>
      <c r="F34" s="166"/>
      <c r="G34" s="12"/>
      <c r="H34" s="12"/>
      <c r="I34" s="12"/>
      <c r="J34" s="12"/>
      <c r="K34" s="12"/>
      <c r="L34" s="187" t="s">
        <v>135</v>
      </c>
      <c r="M34" s="304"/>
      <c r="N34" s="170" t="str">
        <f>'T1'!$A$8</f>
        <v>unid.</v>
      </c>
      <c r="O34" s="180"/>
      <c r="P34" s="167">
        <v>45</v>
      </c>
      <c r="Q34" s="11">
        <f>SUM(P34*M34)</f>
        <v>0</v>
      </c>
      <c r="R34" s="180"/>
      <c r="S34" s="237"/>
      <c r="T34" s="443"/>
      <c r="U34" s="391">
        <v>279</v>
      </c>
      <c r="V34" s="385">
        <v>32</v>
      </c>
      <c r="W34" s="373">
        <f t="shared" si="0"/>
        <v>0</v>
      </c>
      <c r="X34" s="379">
        <f t="shared" si="1"/>
        <v>0</v>
      </c>
      <c r="Y34" s="379">
        <f t="shared" si="2"/>
        <v>0</v>
      </c>
      <c r="Z34" s="398"/>
      <c r="AA34" s="448" t="s">
        <v>170</v>
      </c>
      <c r="AB34" s="445"/>
      <c r="AC34" s="445"/>
      <c r="AD34" s="445"/>
      <c r="AE34" s="445"/>
      <c r="AF34" s="445"/>
      <c r="AG34" s="247"/>
    </row>
    <row r="35" spans="1:33" s="162" customFormat="1" ht="12" customHeight="1" x14ac:dyDescent="0.2">
      <c r="A35" s="308"/>
      <c r="B35" s="59"/>
      <c r="C35" s="205"/>
      <c r="D35" s="180"/>
      <c r="E35" s="205"/>
      <c r="F35" s="205"/>
      <c r="G35" s="12"/>
      <c r="H35" s="12"/>
      <c r="I35" s="12"/>
      <c r="J35" s="12"/>
      <c r="K35" s="12"/>
      <c r="L35" s="185"/>
      <c r="M35" s="184"/>
      <c r="N35" s="184"/>
      <c r="O35" s="180"/>
      <c r="P35" s="206"/>
      <c r="Q35" s="11"/>
      <c r="R35" s="180"/>
      <c r="S35" s="237"/>
      <c r="T35" s="395"/>
      <c r="U35" s="391">
        <v>288</v>
      </c>
      <c r="V35" s="385">
        <v>33</v>
      </c>
      <c r="W35" s="373">
        <f t="shared" ref="W35:W66" si="3">IF($M$15&gt;0,V35,)</f>
        <v>0</v>
      </c>
      <c r="X35" s="379">
        <f t="shared" ref="X35:X52" si="4">IF($M$15=$AC$12,V35,)</f>
        <v>0</v>
      </c>
      <c r="Y35" s="379">
        <f t="shared" ref="Y35:Y52" si="5">IF($M$15=$AC$11,V35,(IF($M$15=$AC$13,V35,(IF($M$15=$AC$12,V35,)))))</f>
        <v>0</v>
      </c>
      <c r="Z35" s="398"/>
      <c r="AA35" s="448" t="s">
        <v>171</v>
      </c>
      <c r="AB35" s="445"/>
      <c r="AC35" s="445"/>
      <c r="AD35" s="445"/>
      <c r="AE35" s="445"/>
      <c r="AF35" s="403"/>
      <c r="AG35" s="163"/>
    </row>
    <row r="36" spans="1:33" s="162" customFormat="1" ht="12" customHeight="1" x14ac:dyDescent="0.2">
      <c r="A36" s="308"/>
      <c r="B36" s="59"/>
      <c r="C36" s="205" t="str">
        <f>'T1'!$I$11</f>
        <v>REQUINTE  (18 e 27 m2)  -  Impressão em vinil colada na parede (2,80 x 2,30)</v>
      </c>
      <c r="D36" s="180"/>
      <c r="E36" s="205"/>
      <c r="F36" s="205"/>
      <c r="G36" s="12"/>
      <c r="H36" s="12"/>
      <c r="I36" s="12"/>
      <c r="J36" s="12"/>
      <c r="K36" s="12"/>
      <c r="L36" s="325">
        <v>410940</v>
      </c>
      <c r="M36" s="304"/>
      <c r="N36" s="207" t="str">
        <f>'T1'!$A$8</f>
        <v>unid.</v>
      </c>
      <c r="O36" s="180"/>
      <c r="P36" s="206">
        <v>161</v>
      </c>
      <c r="Q36" s="11">
        <f>SUM(P36*M36)</f>
        <v>0</v>
      </c>
      <c r="R36" s="180"/>
      <c r="S36" s="237"/>
      <c r="T36" s="395"/>
      <c r="U36" s="391">
        <v>297</v>
      </c>
      <c r="V36" s="385">
        <v>34</v>
      </c>
      <c r="W36" s="373">
        <f t="shared" si="3"/>
        <v>0</v>
      </c>
      <c r="X36" s="379">
        <f t="shared" si="4"/>
        <v>0</v>
      </c>
      <c r="Y36" s="379">
        <f t="shared" si="5"/>
        <v>0</v>
      </c>
      <c r="Z36" s="398"/>
      <c r="AA36" s="448" t="s">
        <v>168</v>
      </c>
      <c r="AB36" s="445"/>
      <c r="AC36" s="445"/>
      <c r="AD36" s="445"/>
      <c r="AE36" s="445"/>
      <c r="AF36" s="403"/>
      <c r="AG36" s="163"/>
    </row>
    <row r="37" spans="1:33" s="162" customFormat="1" ht="12" customHeight="1" x14ac:dyDescent="0.2">
      <c r="A37" s="308"/>
      <c r="B37" s="59"/>
      <c r="C37" s="107"/>
      <c r="D37" s="166"/>
      <c r="E37" s="166"/>
      <c r="F37" s="166"/>
      <c r="G37" s="12"/>
      <c r="H37" s="12"/>
      <c r="I37" s="12"/>
      <c r="J37" s="12"/>
      <c r="K37" s="12"/>
      <c r="L37" s="278"/>
      <c r="M37" s="180"/>
      <c r="N37" s="12"/>
      <c r="O37" s="12"/>
      <c r="P37" s="180"/>
      <c r="Q37" s="167"/>
      <c r="R37" s="180"/>
      <c r="S37" s="237"/>
      <c r="T37" s="441"/>
      <c r="U37" s="391">
        <v>306</v>
      </c>
      <c r="V37" s="385">
        <v>35</v>
      </c>
      <c r="W37" s="373">
        <f t="shared" si="3"/>
        <v>0</v>
      </c>
      <c r="X37" s="379">
        <f t="shared" si="4"/>
        <v>0</v>
      </c>
      <c r="Y37" s="379">
        <f t="shared" si="5"/>
        <v>0</v>
      </c>
      <c r="Z37" s="398"/>
      <c r="AA37" s="449" t="s">
        <v>53</v>
      </c>
      <c r="AB37" s="403"/>
      <c r="AC37" s="403"/>
      <c r="AD37" s="403"/>
      <c r="AE37" s="403"/>
      <c r="AF37" s="403"/>
      <c r="AG37" s="163"/>
    </row>
    <row r="38" spans="1:33" s="162" customFormat="1" ht="12" customHeight="1" x14ac:dyDescent="0.2">
      <c r="A38" s="308"/>
      <c r="B38" s="59"/>
      <c r="C38" s="107"/>
      <c r="D38" s="208"/>
      <c r="E38" s="208"/>
      <c r="F38" s="208"/>
      <c r="G38" s="12"/>
      <c r="H38" s="12"/>
      <c r="I38" s="12"/>
      <c r="J38" s="12"/>
      <c r="K38" s="12"/>
      <c r="L38" s="278"/>
      <c r="M38" s="180"/>
      <c r="N38" s="12"/>
      <c r="O38" s="12"/>
      <c r="P38" s="180"/>
      <c r="Q38" s="206"/>
      <c r="R38" s="180"/>
      <c r="S38" s="237"/>
      <c r="T38" s="395"/>
      <c r="U38" s="391">
        <v>315</v>
      </c>
      <c r="V38" s="385">
        <v>36</v>
      </c>
      <c r="W38" s="373">
        <f t="shared" si="3"/>
        <v>0</v>
      </c>
      <c r="X38" s="379">
        <f t="shared" si="4"/>
        <v>0</v>
      </c>
      <c r="Y38" s="379">
        <f t="shared" si="5"/>
        <v>0</v>
      </c>
      <c r="Z38" s="398"/>
      <c r="AA38" s="398"/>
      <c r="AB38" s="403"/>
      <c r="AC38" s="403"/>
      <c r="AD38" s="403"/>
      <c r="AE38" s="403"/>
      <c r="AF38" s="403"/>
      <c r="AG38" s="163"/>
    </row>
    <row r="39" spans="1:33" s="162" customFormat="1" ht="12" customHeight="1" x14ac:dyDescent="0.2">
      <c r="A39" s="308"/>
      <c r="B39" s="151" t="s">
        <v>175</v>
      </c>
      <c r="C39" s="101" t="str">
        <f>'T1'!$G$1</f>
        <v>MOBILIÁRIO / MATERIAL    (Adicional para Stands FIL)</v>
      </c>
      <c r="D39" s="182"/>
      <c r="E39" s="121"/>
      <c r="F39" s="121"/>
      <c r="G39" s="12"/>
      <c r="H39" s="12"/>
      <c r="I39" s="12"/>
      <c r="J39" s="12"/>
      <c r="K39" s="12"/>
      <c r="L39" s="180"/>
      <c r="M39" s="230"/>
      <c r="N39" s="230"/>
      <c r="O39" s="230"/>
      <c r="P39" s="230"/>
      <c r="Q39" s="230"/>
      <c r="R39" s="180"/>
      <c r="S39" s="237"/>
      <c r="T39" s="395"/>
      <c r="U39" s="391">
        <v>324</v>
      </c>
      <c r="V39" s="385">
        <v>37</v>
      </c>
      <c r="W39" s="373">
        <f t="shared" si="3"/>
        <v>0</v>
      </c>
      <c r="X39" s="379">
        <f t="shared" si="4"/>
        <v>0</v>
      </c>
      <c r="Y39" s="379">
        <f t="shared" si="5"/>
        <v>0</v>
      </c>
      <c r="Z39" s="398"/>
      <c r="AA39" s="398"/>
      <c r="AB39" s="403"/>
      <c r="AC39" s="403"/>
      <c r="AD39" s="403"/>
      <c r="AE39" s="403"/>
      <c r="AF39" s="403"/>
      <c r="AG39" s="163"/>
    </row>
    <row r="40" spans="1:33" s="162" customFormat="1" ht="12" customHeight="1" x14ac:dyDescent="0.2">
      <c r="A40" s="308"/>
      <c r="B40" s="59"/>
      <c r="C40" s="166" t="str">
        <f>'T1'!$G$16</f>
        <v>Cadeira em PVC branca e pés cinza</v>
      </c>
      <c r="D40" s="180"/>
      <c r="E40" s="166"/>
      <c r="F40" s="166"/>
      <c r="G40" s="12"/>
      <c r="H40" s="12"/>
      <c r="I40" s="12"/>
      <c r="J40" s="12"/>
      <c r="K40" s="12"/>
      <c r="L40" s="187" t="s">
        <v>131</v>
      </c>
      <c r="M40" s="302"/>
      <c r="N40" s="170" t="str">
        <f>'T1'!$A$8</f>
        <v>unid.</v>
      </c>
      <c r="O40" s="180"/>
      <c r="P40" s="183">
        <v>7.5</v>
      </c>
      <c r="Q40" s="11">
        <f>SUM(P40*M40)</f>
        <v>0</v>
      </c>
      <c r="R40" s="180"/>
      <c r="S40" s="237"/>
      <c r="T40" s="395"/>
      <c r="U40" s="391">
        <v>333</v>
      </c>
      <c r="V40" s="385">
        <v>38</v>
      </c>
      <c r="W40" s="373">
        <f t="shared" si="3"/>
        <v>0</v>
      </c>
      <c r="X40" s="379">
        <f t="shared" si="4"/>
        <v>0</v>
      </c>
      <c r="Y40" s="379">
        <f t="shared" si="5"/>
        <v>0</v>
      </c>
      <c r="Z40" s="398"/>
      <c r="AA40" s="398"/>
      <c r="AB40" s="403"/>
      <c r="AC40" s="403"/>
      <c r="AD40" s="403"/>
      <c r="AE40" s="403"/>
      <c r="AF40" s="403"/>
      <c r="AG40" s="163"/>
    </row>
    <row r="41" spans="1:33" s="162" customFormat="1" ht="12" customHeight="1" x14ac:dyDescent="0.2">
      <c r="A41" s="308"/>
      <c r="B41" s="59"/>
      <c r="C41" s="166"/>
      <c r="D41" s="180"/>
      <c r="E41" s="166"/>
      <c r="F41" s="166"/>
      <c r="G41" s="12"/>
      <c r="H41" s="12"/>
      <c r="I41" s="12"/>
      <c r="J41" s="12"/>
      <c r="K41" s="12"/>
      <c r="L41" s="187"/>
      <c r="M41" s="12"/>
      <c r="N41" s="12"/>
      <c r="O41" s="180"/>
      <c r="P41" s="167"/>
      <c r="Q41" s="180"/>
      <c r="R41" s="180"/>
      <c r="S41" s="237"/>
      <c r="T41" s="395"/>
      <c r="U41" s="391">
        <v>342</v>
      </c>
      <c r="V41" s="385">
        <v>39</v>
      </c>
      <c r="W41" s="373">
        <f t="shared" si="3"/>
        <v>0</v>
      </c>
      <c r="X41" s="379">
        <f t="shared" si="4"/>
        <v>0</v>
      </c>
      <c r="Y41" s="379">
        <f t="shared" si="5"/>
        <v>0</v>
      </c>
      <c r="Z41" s="398"/>
      <c r="AA41" s="398"/>
      <c r="AB41" s="403"/>
      <c r="AC41" s="403"/>
      <c r="AD41" s="403"/>
      <c r="AE41" s="403"/>
      <c r="AF41" s="403"/>
      <c r="AG41" s="163"/>
    </row>
    <row r="42" spans="1:33" s="162" customFormat="1" ht="12" customHeight="1" x14ac:dyDescent="0.2">
      <c r="A42" s="308"/>
      <c r="B42" s="59"/>
      <c r="C42" s="166" t="str">
        <f>'T1'!$G$26</f>
        <v>Banco alto branco com costas W</v>
      </c>
      <c r="D42" s="180"/>
      <c r="E42" s="166"/>
      <c r="F42" s="5"/>
      <c r="G42" s="12"/>
      <c r="H42" s="119" t="s">
        <v>285</v>
      </c>
      <c r="I42" s="289"/>
      <c r="J42" s="289"/>
      <c r="K42" s="289"/>
      <c r="L42" s="322" t="s">
        <v>286</v>
      </c>
      <c r="M42" s="302"/>
      <c r="N42" s="170" t="str">
        <f>'T1'!$A$8</f>
        <v>unid.</v>
      </c>
      <c r="O42" s="180"/>
      <c r="P42" s="183">
        <v>16.5</v>
      </c>
      <c r="Q42" s="11">
        <f>SUM(P42*M42)</f>
        <v>0</v>
      </c>
      <c r="R42" s="180"/>
      <c r="S42" s="237"/>
      <c r="T42" s="450"/>
      <c r="U42" s="391">
        <v>351</v>
      </c>
      <c r="V42" s="385">
        <v>40</v>
      </c>
      <c r="W42" s="373">
        <f t="shared" si="3"/>
        <v>0</v>
      </c>
      <c r="X42" s="379">
        <f t="shared" si="4"/>
        <v>0</v>
      </c>
      <c r="Y42" s="379">
        <f t="shared" si="5"/>
        <v>0</v>
      </c>
      <c r="Z42" s="398"/>
      <c r="AA42" s="398"/>
      <c r="AB42" s="403"/>
      <c r="AC42" s="403"/>
      <c r="AD42" s="403"/>
      <c r="AE42" s="403"/>
      <c r="AF42" s="403"/>
      <c r="AG42" s="163"/>
    </row>
    <row r="43" spans="1:33" s="162" customFormat="1" ht="12" customHeight="1" x14ac:dyDescent="0.2">
      <c r="A43" s="308"/>
      <c r="B43" s="59"/>
      <c r="C43" s="166"/>
      <c r="D43" s="180"/>
      <c r="E43" s="166"/>
      <c r="F43" s="166"/>
      <c r="G43" s="12"/>
      <c r="H43" s="12"/>
      <c r="I43" s="12"/>
      <c r="J43" s="12"/>
      <c r="K43" s="12"/>
      <c r="L43" s="187"/>
      <c r="M43" s="12"/>
      <c r="N43" s="12"/>
      <c r="O43" s="180"/>
      <c r="P43" s="167"/>
      <c r="Q43" s="180"/>
      <c r="R43" s="180"/>
      <c r="S43" s="237"/>
      <c r="T43" s="395"/>
      <c r="U43" s="391">
        <v>360</v>
      </c>
      <c r="V43" s="385">
        <v>41</v>
      </c>
      <c r="W43" s="373">
        <f t="shared" si="3"/>
        <v>0</v>
      </c>
      <c r="X43" s="379">
        <f t="shared" si="4"/>
        <v>0</v>
      </c>
      <c r="Y43" s="379">
        <f t="shared" si="5"/>
        <v>0</v>
      </c>
      <c r="Z43" s="398"/>
      <c r="AA43" s="398"/>
      <c r="AB43" s="403"/>
      <c r="AC43" s="403"/>
      <c r="AD43" s="403"/>
      <c r="AE43" s="403"/>
      <c r="AF43" s="403"/>
      <c r="AG43" s="163"/>
    </row>
    <row r="44" spans="1:33" s="162" customFormat="1" ht="12" customHeight="1" x14ac:dyDescent="0.2">
      <c r="A44" s="308"/>
      <c r="B44" s="59"/>
      <c r="C44" s="166" t="str">
        <f>'T1'!$G$21</f>
        <v xml:space="preserve">Mesa redonda branca </v>
      </c>
      <c r="D44" s="180"/>
      <c r="E44" s="166"/>
      <c r="F44" s="4" t="s">
        <v>144</v>
      </c>
      <c r="G44" s="12"/>
      <c r="H44" s="12"/>
      <c r="I44" s="12"/>
      <c r="J44" s="12"/>
      <c r="K44" s="12"/>
      <c r="L44" s="187" t="s">
        <v>146</v>
      </c>
      <c r="M44" s="302"/>
      <c r="N44" s="170" t="str">
        <f>'T1'!$A$8</f>
        <v>unid.</v>
      </c>
      <c r="O44" s="180"/>
      <c r="P44" s="167">
        <v>22</v>
      </c>
      <c r="Q44" s="11">
        <f>SUM(P44*M44)</f>
        <v>0</v>
      </c>
      <c r="R44" s="180"/>
      <c r="S44" s="237"/>
      <c r="T44" s="395"/>
      <c r="U44" s="391">
        <v>369</v>
      </c>
      <c r="V44" s="385">
        <v>42</v>
      </c>
      <c r="W44" s="373">
        <f t="shared" si="3"/>
        <v>0</v>
      </c>
      <c r="X44" s="379">
        <f t="shared" si="4"/>
        <v>0</v>
      </c>
      <c r="Y44" s="379">
        <f t="shared" si="5"/>
        <v>0</v>
      </c>
      <c r="Z44" s="398"/>
      <c r="AA44" s="398"/>
      <c r="AB44" s="403"/>
      <c r="AC44" s="403"/>
      <c r="AD44" s="403"/>
      <c r="AE44" s="403"/>
      <c r="AF44" s="403"/>
      <c r="AG44" s="163"/>
    </row>
    <row r="45" spans="1:33" s="162" customFormat="1" ht="12" customHeight="1" x14ac:dyDescent="0.2">
      <c r="A45" s="308"/>
      <c r="B45" s="59"/>
      <c r="C45" s="107"/>
      <c r="D45" s="166"/>
      <c r="E45" s="166"/>
      <c r="F45" s="166"/>
      <c r="G45" s="12"/>
      <c r="H45" s="12"/>
      <c r="I45" s="12"/>
      <c r="J45" s="12"/>
      <c r="K45" s="12"/>
      <c r="L45" s="187"/>
      <c r="M45" s="12"/>
      <c r="N45" s="12"/>
      <c r="O45" s="180"/>
      <c r="P45" s="167"/>
      <c r="Q45" s="180"/>
      <c r="R45" s="180"/>
      <c r="S45" s="237"/>
      <c r="T45" s="395"/>
      <c r="U45" s="391">
        <v>378</v>
      </c>
      <c r="V45" s="385">
        <v>43</v>
      </c>
      <c r="W45" s="373">
        <f t="shared" si="3"/>
        <v>0</v>
      </c>
      <c r="X45" s="379">
        <f t="shared" si="4"/>
        <v>0</v>
      </c>
      <c r="Y45" s="379">
        <f t="shared" si="5"/>
        <v>0</v>
      </c>
      <c r="Z45" s="398"/>
      <c r="AA45" s="398"/>
      <c r="AB45" s="403"/>
      <c r="AC45" s="403"/>
      <c r="AD45" s="403"/>
      <c r="AE45" s="403"/>
      <c r="AF45" s="403"/>
      <c r="AG45" s="163"/>
    </row>
    <row r="46" spans="1:33" s="163" customFormat="1" ht="12" customHeight="1" x14ac:dyDescent="0.2">
      <c r="A46" s="308"/>
      <c r="B46" s="59"/>
      <c r="C46" s="100" t="str">
        <f>'T2'!$A$33</f>
        <v>Balcão branco e cinza, prateleira, portas e fechadura (1,03x 0,50x1,00 Alt)</v>
      </c>
      <c r="D46" s="100"/>
      <c r="E46" s="100"/>
      <c r="F46" s="100"/>
      <c r="G46" s="100"/>
      <c r="H46" s="100"/>
      <c r="I46" s="100"/>
      <c r="J46" s="100"/>
      <c r="K46" s="100"/>
      <c r="L46" s="187" t="s">
        <v>132</v>
      </c>
      <c r="M46" s="302"/>
      <c r="N46" s="170" t="str">
        <f>'T1'!$A$8</f>
        <v>unid.</v>
      </c>
      <c r="O46" s="180"/>
      <c r="P46" s="167">
        <v>29.9</v>
      </c>
      <c r="Q46" s="11">
        <f>SUM(P46*M46)</f>
        <v>0</v>
      </c>
      <c r="R46" s="180"/>
      <c r="S46" s="237"/>
      <c r="T46" s="395"/>
      <c r="U46" s="391">
        <v>387</v>
      </c>
      <c r="V46" s="385">
        <v>44</v>
      </c>
      <c r="W46" s="373">
        <f t="shared" si="3"/>
        <v>0</v>
      </c>
      <c r="X46" s="379">
        <f t="shared" si="4"/>
        <v>0</v>
      </c>
      <c r="Y46" s="379">
        <f t="shared" si="5"/>
        <v>0</v>
      </c>
      <c r="Z46" s="398"/>
      <c r="AA46" s="398"/>
      <c r="AB46" s="403"/>
      <c r="AC46" s="403"/>
      <c r="AD46" s="403"/>
      <c r="AE46" s="403"/>
      <c r="AF46" s="403"/>
    </row>
    <row r="47" spans="1:33" s="163" customFormat="1" ht="12" customHeight="1" x14ac:dyDescent="0.2">
      <c r="A47" s="308"/>
      <c r="B47" s="59"/>
      <c r="C47" s="107"/>
      <c r="D47" s="166"/>
      <c r="E47" s="166"/>
      <c r="F47" s="166"/>
      <c r="G47" s="12"/>
      <c r="H47" s="12"/>
      <c r="I47" s="12"/>
      <c r="J47" s="12"/>
      <c r="K47" s="12"/>
      <c r="L47" s="187"/>
      <c r="M47" s="12"/>
      <c r="N47" s="12"/>
      <c r="O47" s="180"/>
      <c r="P47" s="12"/>
      <c r="Q47" s="180"/>
      <c r="R47" s="180"/>
      <c r="S47" s="237"/>
      <c r="T47" s="403"/>
      <c r="U47" s="391">
        <v>396</v>
      </c>
      <c r="V47" s="385">
        <v>45</v>
      </c>
      <c r="W47" s="373">
        <f t="shared" si="3"/>
        <v>0</v>
      </c>
      <c r="X47" s="379">
        <f t="shared" si="4"/>
        <v>0</v>
      </c>
      <c r="Y47" s="379">
        <f t="shared" si="5"/>
        <v>0</v>
      </c>
      <c r="Z47" s="398"/>
      <c r="AA47" s="398"/>
      <c r="AB47" s="403"/>
      <c r="AC47" s="403"/>
      <c r="AD47" s="403"/>
      <c r="AE47" s="403"/>
      <c r="AF47" s="403"/>
    </row>
    <row r="48" spans="1:33" s="163" customFormat="1" ht="12" customHeight="1" x14ac:dyDescent="0.2">
      <c r="A48" s="310"/>
      <c r="B48" s="222"/>
      <c r="C48" s="153" t="str">
        <f>'T1'!$G$31</f>
        <v>Armazém com porta  (m2)</v>
      </c>
      <c r="D48" s="223"/>
      <c r="E48" s="153"/>
      <c r="F48" s="153"/>
      <c r="G48" s="224"/>
      <c r="H48" s="224"/>
      <c r="I48" s="224"/>
      <c r="J48" s="224"/>
      <c r="K48" s="224"/>
      <c r="L48" s="321" t="s">
        <v>133</v>
      </c>
      <c r="M48" s="302"/>
      <c r="N48" s="209" t="str">
        <f>'T1'!$A$3</f>
        <v>m2</v>
      </c>
      <c r="O48" s="223"/>
      <c r="P48" s="225">
        <v>75</v>
      </c>
      <c r="Q48" s="226">
        <f>SUM(P48*M48)</f>
        <v>0</v>
      </c>
      <c r="R48" s="223"/>
      <c r="S48" s="238"/>
      <c r="T48" s="395"/>
      <c r="U48" s="391">
        <v>405</v>
      </c>
      <c r="V48" s="385">
        <v>46</v>
      </c>
      <c r="W48" s="373">
        <f t="shared" si="3"/>
        <v>0</v>
      </c>
      <c r="X48" s="379">
        <f t="shared" si="4"/>
        <v>0</v>
      </c>
      <c r="Y48" s="379">
        <f t="shared" si="5"/>
        <v>0</v>
      </c>
      <c r="Z48" s="398"/>
      <c r="AA48" s="398"/>
      <c r="AB48" s="403"/>
      <c r="AC48" s="403"/>
      <c r="AD48" s="403"/>
      <c r="AE48" s="403"/>
      <c r="AF48" s="403"/>
    </row>
    <row r="49" spans="1:33" s="162" customFormat="1" ht="12" customHeight="1" x14ac:dyDescent="0.2">
      <c r="A49" s="311"/>
      <c r="B49" s="51"/>
      <c r="C49" s="5"/>
      <c r="D49" s="228"/>
      <c r="E49" s="228"/>
      <c r="F49" s="5"/>
      <c r="G49" s="5"/>
      <c r="H49" s="2"/>
      <c r="I49" s="2"/>
      <c r="J49" s="228"/>
      <c r="K49" s="228"/>
      <c r="L49" s="323"/>
      <c r="M49" s="229"/>
      <c r="N49" s="209"/>
      <c r="O49" s="228"/>
      <c r="P49" s="139"/>
      <c r="Q49" s="226"/>
      <c r="R49" s="228"/>
      <c r="S49" s="239"/>
      <c r="T49" s="439"/>
      <c r="U49" s="391">
        <v>414</v>
      </c>
      <c r="V49" s="385">
        <v>47</v>
      </c>
      <c r="W49" s="373">
        <f t="shared" si="3"/>
        <v>0</v>
      </c>
      <c r="X49" s="379">
        <f t="shared" si="4"/>
        <v>0</v>
      </c>
      <c r="Y49" s="379">
        <f t="shared" si="5"/>
        <v>0</v>
      </c>
      <c r="Z49" s="398"/>
      <c r="AA49" s="398"/>
      <c r="AB49" s="403"/>
      <c r="AC49" s="403"/>
      <c r="AD49" s="403"/>
      <c r="AE49" s="403"/>
      <c r="AF49" s="403"/>
      <c r="AG49" s="163"/>
    </row>
    <row r="50" spans="1:33" s="162" customFormat="1" ht="12" customHeight="1" x14ac:dyDescent="0.2">
      <c r="A50" s="311"/>
      <c r="B50" s="51"/>
      <c r="C50" s="5" t="str">
        <f>'T1'!$I$21</f>
        <v>Calha com 2 Projectores para Stands TIPO 1, 2 e 3</v>
      </c>
      <c r="D50" s="228"/>
      <c r="E50" s="228"/>
      <c r="F50" s="5"/>
      <c r="G50" s="5"/>
      <c r="H50" s="5"/>
      <c r="I50" s="2"/>
      <c r="J50" s="228"/>
      <c r="K50" s="228"/>
      <c r="L50" s="323" t="s">
        <v>2</v>
      </c>
      <c r="M50" s="302"/>
      <c r="N50" s="209" t="str">
        <f>'T1'!$A$8</f>
        <v>unid.</v>
      </c>
      <c r="O50" s="228"/>
      <c r="P50" s="139">
        <v>32.119999999999997</v>
      </c>
      <c r="Q50" s="226">
        <f>SUM(P50*M50)</f>
        <v>0</v>
      </c>
      <c r="R50" s="228"/>
      <c r="S50" s="239"/>
      <c r="T50" s="395"/>
      <c r="U50" s="391">
        <v>423</v>
      </c>
      <c r="V50" s="385">
        <v>48</v>
      </c>
      <c r="W50" s="373">
        <f t="shared" si="3"/>
        <v>0</v>
      </c>
      <c r="X50" s="379">
        <f t="shared" si="4"/>
        <v>0</v>
      </c>
      <c r="Y50" s="379">
        <f t="shared" si="5"/>
        <v>0</v>
      </c>
      <c r="Z50" s="398"/>
      <c r="AA50" s="398"/>
      <c r="AB50" s="403"/>
      <c r="AC50" s="403"/>
      <c r="AD50" s="403"/>
      <c r="AE50" s="403"/>
      <c r="AF50" s="403"/>
      <c r="AG50" s="163"/>
    </row>
    <row r="51" spans="1:33" s="162" customFormat="1" ht="12" customHeight="1" thickBot="1" x14ac:dyDescent="0.25">
      <c r="A51" s="310"/>
      <c r="B51" s="222"/>
      <c r="C51" s="231"/>
      <c r="D51" s="153"/>
      <c r="E51" s="153"/>
      <c r="F51" s="153"/>
      <c r="G51" s="224"/>
      <c r="H51" s="224"/>
      <c r="I51" s="224"/>
      <c r="J51" s="224"/>
      <c r="K51" s="224"/>
      <c r="L51" s="324"/>
      <c r="M51" s="224"/>
      <c r="N51" s="224"/>
      <c r="O51" s="223"/>
      <c r="P51" s="225"/>
      <c r="Q51" s="223"/>
      <c r="R51" s="223"/>
      <c r="S51" s="238"/>
      <c r="T51" s="395"/>
      <c r="U51" s="391">
        <v>432</v>
      </c>
      <c r="V51" s="385">
        <v>49</v>
      </c>
      <c r="W51" s="373">
        <f t="shared" si="3"/>
        <v>0</v>
      </c>
      <c r="X51" s="379">
        <f t="shared" si="4"/>
        <v>0</v>
      </c>
      <c r="Y51" s="379">
        <f t="shared" si="5"/>
        <v>0</v>
      </c>
      <c r="Z51" s="398"/>
      <c r="AA51" s="398"/>
      <c r="AB51" s="403"/>
      <c r="AC51" s="403"/>
      <c r="AD51" s="403"/>
      <c r="AE51" s="403"/>
      <c r="AF51" s="403"/>
      <c r="AG51" s="163"/>
    </row>
    <row r="52" spans="1:33" s="162" customFormat="1" ht="12" customHeight="1" thickTop="1" x14ac:dyDescent="0.2">
      <c r="A52" s="308"/>
      <c r="B52" s="102"/>
      <c r="C52" s="347"/>
      <c r="D52" s="348"/>
      <c r="E52" s="349"/>
      <c r="F52" s="348"/>
      <c r="G52" s="350"/>
      <c r="H52" s="224"/>
      <c r="I52" s="10"/>
      <c r="J52" s="16"/>
      <c r="K52" s="15"/>
      <c r="L52" s="282"/>
      <c r="M52" s="13"/>
      <c r="N52" s="320"/>
      <c r="O52" s="15"/>
      <c r="P52" s="41"/>
      <c r="Q52" s="15"/>
      <c r="R52" s="11"/>
      <c r="S52" s="114"/>
      <c r="T52" s="395"/>
      <c r="U52" s="391">
        <v>441</v>
      </c>
      <c r="V52" s="385">
        <v>50</v>
      </c>
      <c r="W52" s="373">
        <f t="shared" si="3"/>
        <v>0</v>
      </c>
      <c r="X52" s="451">
        <f t="shared" si="4"/>
        <v>0</v>
      </c>
      <c r="Y52" s="451">
        <f t="shared" si="5"/>
        <v>0</v>
      </c>
      <c r="Z52" s="398"/>
      <c r="AA52" s="398"/>
      <c r="AB52" s="403"/>
      <c r="AC52" s="403"/>
      <c r="AD52" s="403"/>
      <c r="AE52" s="403"/>
      <c r="AF52" s="403"/>
      <c r="AG52" s="163"/>
    </row>
    <row r="53" spans="1:33" s="162" customFormat="1" ht="12" customHeight="1" x14ac:dyDescent="0.2">
      <c r="A53" s="308"/>
      <c r="B53" s="102"/>
      <c r="C53" s="351"/>
      <c r="D53" s="344"/>
      <c r="E53" s="345"/>
      <c r="F53" s="344"/>
      <c r="G53" s="352"/>
      <c r="H53" s="224"/>
      <c r="I53" s="10"/>
      <c r="J53" s="16"/>
      <c r="K53" s="15"/>
      <c r="L53" s="282"/>
      <c r="M53" s="13"/>
      <c r="N53" s="301"/>
      <c r="O53" s="15"/>
      <c r="P53" s="41"/>
      <c r="Q53" s="15"/>
      <c r="R53" s="11"/>
      <c r="S53" s="114"/>
      <c r="T53" s="395"/>
      <c r="U53" s="391">
        <v>450</v>
      </c>
      <c r="V53" s="385">
        <v>51</v>
      </c>
      <c r="W53" s="373">
        <f t="shared" si="3"/>
        <v>0</v>
      </c>
      <c r="X53" s="398"/>
      <c r="Y53" s="398"/>
      <c r="Z53" s="398"/>
      <c r="AA53" s="398"/>
      <c r="AB53" s="403"/>
      <c r="AC53" s="403"/>
      <c r="AD53" s="403"/>
      <c r="AE53" s="403"/>
      <c r="AF53" s="403"/>
      <c r="AG53" s="163"/>
    </row>
    <row r="54" spans="1:33" s="162" customFormat="1" ht="12" customHeight="1" x14ac:dyDescent="0.2">
      <c r="A54" s="308"/>
      <c r="B54" s="25"/>
      <c r="C54" s="353"/>
      <c r="D54" s="346"/>
      <c r="E54" s="346"/>
      <c r="F54" s="346"/>
      <c r="G54" s="354"/>
      <c r="H54" s="224"/>
      <c r="I54" s="148"/>
      <c r="J54" s="234"/>
      <c r="K54" s="36"/>
      <c r="L54" s="188"/>
      <c r="M54" s="36"/>
      <c r="N54" s="188"/>
      <c r="O54" s="116" t="s">
        <v>3</v>
      </c>
      <c r="P54" s="116"/>
      <c r="Q54" s="37">
        <f>SUM(P15,Q19,Q30:Q50)</f>
        <v>0</v>
      </c>
      <c r="R54" s="189"/>
      <c r="S54" s="114"/>
      <c r="T54" s="395"/>
      <c r="U54" s="391">
        <v>459</v>
      </c>
      <c r="V54" s="385">
        <v>52</v>
      </c>
      <c r="W54" s="373">
        <f t="shared" si="3"/>
        <v>0</v>
      </c>
      <c r="X54" s="398"/>
      <c r="Y54" s="398"/>
      <c r="Z54" s="398"/>
      <c r="AA54" s="398"/>
      <c r="AB54" s="403"/>
      <c r="AC54" s="403"/>
      <c r="AD54" s="403"/>
      <c r="AE54" s="403"/>
      <c r="AF54" s="403"/>
      <c r="AG54" s="163"/>
    </row>
    <row r="55" spans="1:33" s="162" customFormat="1" ht="12" customHeight="1" thickBot="1" x14ac:dyDescent="0.25">
      <c r="A55" s="308"/>
      <c r="B55" s="43"/>
      <c r="C55" s="355"/>
      <c r="D55" s="356"/>
      <c r="E55" s="356"/>
      <c r="F55" s="356"/>
      <c r="G55" s="357"/>
      <c r="H55" s="224"/>
      <c r="I55" s="460" t="str">
        <f>'T1'!$E$6</f>
        <v>IVA a taxa de:   (Ler NORMAS DE PARTICIPAÇÃO)</v>
      </c>
      <c r="J55" s="461"/>
      <c r="K55" s="461"/>
      <c r="L55" s="461"/>
      <c r="M55" s="461"/>
      <c r="N55" s="461"/>
      <c r="O55" s="461"/>
      <c r="P55" s="49">
        <f>IF($L$1="Português",23%,(IF($L$1="English",0,(IF($L$1="Español",0,(IF($L$1="Français",0)))))))</f>
        <v>0.23</v>
      </c>
      <c r="Q55" s="296">
        <f>SUM(Q54*P55)</f>
        <v>0</v>
      </c>
      <c r="R55" s="190"/>
      <c r="S55" s="114"/>
      <c r="T55" s="395"/>
      <c r="U55" s="391">
        <v>468</v>
      </c>
      <c r="V55" s="385">
        <v>53</v>
      </c>
      <c r="W55" s="373">
        <f t="shared" si="3"/>
        <v>0</v>
      </c>
      <c r="X55" s="398"/>
      <c r="Y55" s="398"/>
      <c r="Z55" s="398"/>
      <c r="AA55" s="398"/>
      <c r="AB55" s="403"/>
      <c r="AC55" s="403"/>
      <c r="AD55" s="403"/>
      <c r="AE55" s="403"/>
      <c r="AF55" s="403"/>
      <c r="AG55" s="163"/>
    </row>
    <row r="56" spans="1:33" s="162" customFormat="1" ht="12" customHeight="1" thickTop="1" x14ac:dyDescent="0.2">
      <c r="A56" s="308"/>
      <c r="B56" s="43"/>
      <c r="C56" s="43"/>
      <c r="D56" s="43"/>
      <c r="E56" s="43"/>
      <c r="F56" s="43"/>
      <c r="G56" s="43"/>
      <c r="H56" s="10"/>
      <c r="I56" s="149"/>
      <c r="J56" s="144"/>
      <c r="K56" s="144"/>
      <c r="L56" s="144"/>
      <c r="M56" s="144"/>
      <c r="N56" s="144"/>
      <c r="O56" s="145" t="s">
        <v>4</v>
      </c>
      <c r="P56" s="146"/>
      <c r="Q56" s="147">
        <f>SUM(Q54:Q55)</f>
        <v>0</v>
      </c>
      <c r="R56" s="191"/>
      <c r="S56" s="114"/>
      <c r="T56" s="395"/>
      <c r="U56" s="391">
        <v>477</v>
      </c>
      <c r="V56" s="385">
        <v>54</v>
      </c>
      <c r="W56" s="373">
        <f t="shared" si="3"/>
        <v>0</v>
      </c>
      <c r="X56" s="398"/>
      <c r="Y56" s="398"/>
      <c r="Z56" s="398"/>
      <c r="AA56" s="398"/>
      <c r="AB56" s="403"/>
      <c r="AC56" s="403"/>
      <c r="AD56" s="403"/>
      <c r="AE56" s="403"/>
      <c r="AF56" s="403"/>
      <c r="AG56" s="163"/>
    </row>
    <row r="57" spans="1:33" ht="12" customHeight="1" x14ac:dyDescent="0.2">
      <c r="A57" s="308"/>
      <c r="B57" s="43"/>
      <c r="C57" s="108"/>
      <c r="D57" s="21"/>
      <c r="E57" s="21"/>
      <c r="F57" s="21"/>
      <c r="G57" s="21"/>
      <c r="H57" s="140"/>
      <c r="I57" s="462" t="str">
        <f>'T1'!$C$15</f>
        <v>Pagamento inicial com a entrega da Requisição:</v>
      </c>
      <c r="J57" s="463"/>
      <c r="K57" s="463"/>
      <c r="L57" s="463"/>
      <c r="M57" s="463"/>
      <c r="N57" s="463"/>
      <c r="O57" s="463"/>
      <c r="P57" s="49">
        <v>0.5</v>
      </c>
      <c r="Q57" s="192">
        <f>ROUND(+Q56*P57,2)</f>
        <v>0</v>
      </c>
      <c r="R57" s="190"/>
      <c r="S57" s="114"/>
      <c r="U57" s="391">
        <v>486</v>
      </c>
      <c r="V57" s="385">
        <v>55</v>
      </c>
      <c r="W57" s="373">
        <f t="shared" si="3"/>
        <v>0</v>
      </c>
      <c r="AB57" s="403"/>
      <c r="AC57" s="403"/>
      <c r="AD57" s="403"/>
      <c r="AE57" s="403"/>
    </row>
    <row r="58" spans="1:33" ht="12" customHeight="1" x14ac:dyDescent="0.2">
      <c r="A58" s="308"/>
      <c r="B58" s="110"/>
      <c r="C58" s="109"/>
      <c r="D58" s="22"/>
      <c r="E58" s="22"/>
      <c r="F58" s="22"/>
      <c r="G58" s="22"/>
      <c r="H58" s="140"/>
      <c r="I58" s="485" t="str">
        <f>'T1'!$C$20</f>
        <v>Restante pagamento até:</v>
      </c>
      <c r="J58" s="486"/>
      <c r="K58" s="486"/>
      <c r="L58" s="486"/>
      <c r="M58" s="486"/>
      <c r="N58" s="471">
        <v>43775</v>
      </c>
      <c r="O58" s="471"/>
      <c r="P58" s="295">
        <v>0.5</v>
      </c>
      <c r="Q58" s="193">
        <f>Q56-Q57</f>
        <v>0</v>
      </c>
      <c r="R58" s="194"/>
      <c r="S58" s="114"/>
      <c r="U58" s="391">
        <v>495</v>
      </c>
      <c r="V58" s="385">
        <v>56</v>
      </c>
      <c r="W58" s="373">
        <f t="shared" si="3"/>
        <v>0</v>
      </c>
      <c r="AB58" s="403"/>
      <c r="AC58" s="403"/>
      <c r="AD58" s="403"/>
      <c r="AE58" s="403"/>
    </row>
    <row r="59" spans="1:33" ht="12" customHeight="1" x14ac:dyDescent="0.2">
      <c r="A59" s="308"/>
      <c r="B59" s="110"/>
      <c r="C59" s="109"/>
      <c r="D59" s="22"/>
      <c r="E59" s="22"/>
      <c r="F59" s="22"/>
      <c r="G59" s="22"/>
      <c r="H59" s="140"/>
      <c r="I59" s="317"/>
      <c r="J59" s="317"/>
      <c r="K59" s="317"/>
      <c r="L59" s="317"/>
      <c r="M59" s="317"/>
      <c r="N59" s="318"/>
      <c r="O59" s="318"/>
      <c r="P59" s="319"/>
      <c r="Q59" s="192"/>
      <c r="R59" s="20"/>
      <c r="S59" s="114"/>
      <c r="U59" s="391">
        <v>504</v>
      </c>
      <c r="V59" s="385">
        <v>57</v>
      </c>
      <c r="W59" s="373">
        <f t="shared" si="3"/>
        <v>0</v>
      </c>
    </row>
    <row r="60" spans="1:33" ht="12" customHeight="1" x14ac:dyDescent="0.2">
      <c r="A60" s="308"/>
      <c r="B60" s="110"/>
      <c r="C60" s="109"/>
      <c r="D60" s="22"/>
      <c r="E60" s="22"/>
      <c r="F60" s="22"/>
      <c r="G60" s="22"/>
      <c r="H60" s="20"/>
      <c r="I60" s="16"/>
      <c r="J60" s="169"/>
      <c r="K60" s="29"/>
      <c r="L60" s="29"/>
      <c r="M60" s="29"/>
      <c r="N60" s="28"/>
      <c r="O60" s="28"/>
      <c r="P60" s="23"/>
      <c r="Q60" s="20"/>
      <c r="R60" s="20"/>
      <c r="S60" s="240"/>
      <c r="U60" s="391">
        <v>513</v>
      </c>
      <c r="V60" s="385">
        <v>58</v>
      </c>
      <c r="W60" s="373">
        <f t="shared" si="3"/>
        <v>0</v>
      </c>
    </row>
    <row r="61" spans="1:33" ht="12" customHeight="1" x14ac:dyDescent="0.2">
      <c r="A61" s="308"/>
      <c r="B61" s="483" t="str">
        <f>'T1'!$E$16</f>
        <v>ATENÇÃO!</v>
      </c>
      <c r="C61" s="483"/>
      <c r="D61" s="472" t="str">
        <f>'T2'!$A$38</f>
        <v>Pagamento a favor de:    LISBOA-FEIRAS CONGRESSOS E EVENTOS   (referência)</v>
      </c>
      <c r="E61" s="472"/>
      <c r="F61" s="472"/>
      <c r="G61" s="472"/>
      <c r="H61" s="472"/>
      <c r="I61" s="472"/>
      <c r="J61" s="472"/>
      <c r="K61" s="472"/>
      <c r="L61" s="472"/>
      <c r="M61" s="472"/>
      <c r="N61" s="327" t="s">
        <v>308</v>
      </c>
      <c r="O61" s="291"/>
      <c r="P61" s="291"/>
      <c r="Q61" s="291"/>
      <c r="R61" s="291"/>
      <c r="S61" s="240"/>
      <c r="U61" s="391">
        <v>522</v>
      </c>
      <c r="V61" s="385">
        <v>59</v>
      </c>
      <c r="W61" s="373">
        <f t="shared" si="3"/>
        <v>0</v>
      </c>
    </row>
    <row r="62" spans="1:33" ht="12" customHeight="1" x14ac:dyDescent="0.2">
      <c r="A62" s="308"/>
      <c r="B62" s="483"/>
      <c r="C62" s="483"/>
      <c r="D62" s="470" t="s">
        <v>268</v>
      </c>
      <c r="E62" s="470"/>
      <c r="F62" s="470"/>
      <c r="G62" s="470"/>
      <c r="H62" s="470"/>
      <c r="I62" s="470"/>
      <c r="J62" s="470"/>
      <c r="K62" s="470"/>
      <c r="L62" s="470"/>
      <c r="M62" s="470"/>
      <c r="N62" s="470"/>
      <c r="O62" s="470"/>
      <c r="P62" s="470"/>
      <c r="Q62" s="470"/>
      <c r="R62" s="470"/>
      <c r="S62" s="240"/>
      <c r="U62" s="391">
        <v>531</v>
      </c>
      <c r="V62" s="385">
        <v>60</v>
      </c>
      <c r="W62" s="373">
        <f t="shared" si="3"/>
        <v>0</v>
      </c>
    </row>
    <row r="63" spans="1:33" s="164" customFormat="1" ht="12" customHeight="1" x14ac:dyDescent="0.2">
      <c r="A63" s="298"/>
      <c r="B63" s="110"/>
      <c r="C63" s="109"/>
      <c r="D63" s="22"/>
      <c r="E63" s="22"/>
      <c r="F63" s="22"/>
      <c r="G63" s="22"/>
      <c r="H63" s="20"/>
      <c r="I63" s="169"/>
      <c r="J63" s="169"/>
      <c r="K63" s="29"/>
      <c r="L63" s="29"/>
      <c r="M63" s="29"/>
      <c r="N63" s="28"/>
      <c r="O63" s="28"/>
      <c r="P63" s="23"/>
      <c r="Q63" s="20"/>
      <c r="R63" s="20"/>
      <c r="S63" s="240"/>
      <c r="T63" s="452"/>
      <c r="U63" s="391">
        <v>540</v>
      </c>
      <c r="V63" s="385">
        <v>61</v>
      </c>
      <c r="W63" s="373">
        <f t="shared" si="3"/>
        <v>0</v>
      </c>
      <c r="X63" s="398"/>
      <c r="Y63" s="398"/>
      <c r="Z63" s="398"/>
      <c r="AA63" s="398"/>
      <c r="AB63" s="374"/>
      <c r="AC63" s="374"/>
      <c r="AD63" s="374"/>
      <c r="AE63" s="374"/>
      <c r="AF63" s="453"/>
      <c r="AG63" s="248"/>
    </row>
    <row r="64" spans="1:33" ht="12" customHeight="1" x14ac:dyDescent="0.2">
      <c r="A64" s="298"/>
      <c r="B64" s="110"/>
      <c r="C64" s="109"/>
      <c r="D64" s="22"/>
      <c r="E64" s="22"/>
      <c r="F64" s="22"/>
      <c r="G64" s="22"/>
      <c r="H64" s="20"/>
      <c r="I64" s="300"/>
      <c r="J64" s="300"/>
      <c r="K64" s="29"/>
      <c r="L64" s="29"/>
      <c r="M64" s="29"/>
      <c r="N64" s="28"/>
      <c r="O64" s="28"/>
      <c r="P64" s="23"/>
      <c r="Q64" s="20"/>
      <c r="R64" s="20"/>
      <c r="S64" s="240"/>
      <c r="U64" s="391">
        <v>549</v>
      </c>
      <c r="V64" s="385">
        <v>62</v>
      </c>
      <c r="W64" s="373">
        <f t="shared" si="3"/>
        <v>0</v>
      </c>
    </row>
    <row r="65" spans="1:33" ht="12" customHeight="1" x14ac:dyDescent="0.2">
      <c r="A65" s="312"/>
      <c r="B65" s="110"/>
      <c r="C65" s="487" t="str">
        <f>'T1'!$C$11</f>
        <v>Assinatura:</v>
      </c>
      <c r="D65" s="487"/>
      <c r="E65" s="484"/>
      <c r="F65" s="484"/>
      <c r="G65" s="484"/>
      <c r="H65" s="484"/>
      <c r="I65" s="484"/>
      <c r="J65" s="484"/>
      <c r="K65" s="484"/>
      <c r="L65" s="484"/>
      <c r="M65" s="140"/>
      <c r="N65" s="168" t="str">
        <f>'T1'!$A$18</f>
        <v>Data:</v>
      </c>
      <c r="O65" s="488"/>
      <c r="P65" s="488"/>
      <c r="Q65" s="488"/>
      <c r="R65" s="140"/>
      <c r="S65" s="114"/>
      <c r="U65" s="391">
        <v>558</v>
      </c>
      <c r="V65" s="385">
        <v>63</v>
      </c>
      <c r="W65" s="373">
        <f t="shared" si="3"/>
        <v>0</v>
      </c>
      <c r="AB65" s="453"/>
      <c r="AC65" s="453"/>
      <c r="AD65" s="453"/>
      <c r="AE65" s="453"/>
    </row>
    <row r="66" spans="1:33" ht="12" customHeight="1" x14ac:dyDescent="0.2">
      <c r="A66" s="313"/>
      <c r="B66" s="6"/>
      <c r="C66" s="195"/>
      <c r="D66" s="6"/>
      <c r="E66" s="25"/>
      <c r="F66" s="25"/>
      <c r="G66" s="168"/>
      <c r="H66" s="168"/>
      <c r="I66" s="27"/>
      <c r="J66" s="168"/>
      <c r="K66" s="24"/>
      <c r="L66" s="24"/>
      <c r="M66" s="19"/>
      <c r="N66" s="24"/>
      <c r="O66" s="24"/>
      <c r="P66" s="26"/>
      <c r="Q66" s="26"/>
      <c r="R66" s="6"/>
      <c r="S66" s="114"/>
      <c r="U66" s="391">
        <v>567</v>
      </c>
      <c r="V66" s="385">
        <v>64</v>
      </c>
      <c r="W66" s="373">
        <f t="shared" si="3"/>
        <v>0</v>
      </c>
    </row>
    <row r="67" spans="1:33" ht="12" customHeight="1" x14ac:dyDescent="0.2">
      <c r="A67" s="313"/>
      <c r="B67" s="475" t="str">
        <f>'T1'!$E$26</f>
        <v>ENVIAR PARA:</v>
      </c>
      <c r="C67" s="475"/>
      <c r="D67" s="467" t="s">
        <v>174</v>
      </c>
      <c r="E67" s="467"/>
      <c r="F67" s="467"/>
      <c r="G67" s="467"/>
      <c r="H67" s="474" t="s">
        <v>28</v>
      </c>
      <c r="I67" s="474"/>
      <c r="J67" s="474"/>
      <c r="K67" s="474"/>
      <c r="L67" s="119"/>
      <c r="M67" s="18"/>
      <c r="N67" s="43"/>
      <c r="O67" s="44"/>
      <c r="P67" s="45"/>
      <c r="Q67" s="45"/>
      <c r="R67" s="119"/>
      <c r="S67" s="196"/>
      <c r="U67" s="391">
        <v>576</v>
      </c>
      <c r="V67" s="385">
        <v>65</v>
      </c>
      <c r="W67" s="373">
        <f t="shared" ref="W67:W86" si="6">IF($M$15&gt;0,V67,)</f>
        <v>0</v>
      </c>
    </row>
    <row r="68" spans="1:33" ht="12" customHeight="1" x14ac:dyDescent="0.2">
      <c r="A68" s="313"/>
      <c r="B68" s="476"/>
      <c r="C68" s="476"/>
      <c r="D68" s="473" t="s">
        <v>301</v>
      </c>
      <c r="E68" s="473"/>
      <c r="F68" s="473"/>
      <c r="G68" s="473"/>
      <c r="H68" s="473"/>
      <c r="I68" s="473"/>
      <c r="J68" s="473"/>
      <c r="K68" s="473"/>
      <c r="L68" s="119"/>
      <c r="M68" s="18"/>
      <c r="N68" s="43"/>
      <c r="O68" s="44"/>
      <c r="P68" s="45"/>
      <c r="Q68" s="45"/>
      <c r="R68" s="119"/>
      <c r="S68" s="196"/>
      <c r="U68" s="391">
        <v>585</v>
      </c>
      <c r="V68" s="385">
        <v>66</v>
      </c>
      <c r="W68" s="373">
        <f t="shared" si="6"/>
        <v>0</v>
      </c>
    </row>
    <row r="69" spans="1:33" ht="12" customHeight="1" thickBot="1" x14ac:dyDescent="0.25">
      <c r="A69" s="316"/>
      <c r="B69" s="292"/>
      <c r="C69" s="293"/>
      <c r="D69" s="469" t="s">
        <v>29</v>
      </c>
      <c r="E69" s="469"/>
      <c r="F69" s="469"/>
      <c r="G69" s="469"/>
      <c r="H69" s="459" t="s">
        <v>307</v>
      </c>
      <c r="I69" s="459"/>
      <c r="J69" s="459"/>
      <c r="K69" s="459"/>
      <c r="L69" s="197"/>
      <c r="M69" s="305"/>
      <c r="N69" s="46"/>
      <c r="O69" s="47"/>
      <c r="P69" s="48"/>
      <c r="Q69" s="48"/>
      <c r="R69" s="197"/>
      <c r="S69" s="198"/>
      <c r="U69" s="391">
        <v>594</v>
      </c>
      <c r="V69" s="385">
        <v>67</v>
      </c>
      <c r="W69" s="373">
        <f t="shared" si="6"/>
        <v>0</v>
      </c>
    </row>
    <row r="70" spans="1:33" ht="12" customHeight="1" thickTop="1" x14ac:dyDescent="0.2">
      <c r="A70" s="312"/>
      <c r="J70" s="17"/>
      <c r="U70" s="391">
        <v>603</v>
      </c>
      <c r="V70" s="385">
        <v>68</v>
      </c>
      <c r="W70" s="373">
        <f t="shared" si="6"/>
        <v>0</v>
      </c>
    </row>
    <row r="71" spans="1:33" ht="12" customHeight="1" x14ac:dyDescent="0.2">
      <c r="A71" s="312"/>
      <c r="J71" s="17"/>
      <c r="U71" s="391">
        <v>612</v>
      </c>
      <c r="V71" s="385">
        <v>69</v>
      </c>
      <c r="W71" s="373">
        <f t="shared" si="6"/>
        <v>0</v>
      </c>
    </row>
    <row r="72" spans="1:33" ht="12" customHeight="1" x14ac:dyDescent="0.2">
      <c r="A72" s="312"/>
      <c r="C72" s="201"/>
      <c r="D72" s="177"/>
      <c r="E72" s="177"/>
      <c r="F72" s="177"/>
      <c r="G72" s="177"/>
      <c r="H72" s="177"/>
      <c r="I72" s="177"/>
      <c r="J72" s="202"/>
      <c r="K72" s="177"/>
      <c r="L72" s="177"/>
      <c r="N72" s="177"/>
      <c r="O72" s="177"/>
      <c r="P72" s="177"/>
      <c r="Q72" s="177"/>
      <c r="R72" s="177"/>
      <c r="U72" s="391">
        <v>621</v>
      </c>
      <c r="V72" s="385">
        <v>70</v>
      </c>
      <c r="W72" s="373">
        <f t="shared" si="6"/>
        <v>0</v>
      </c>
    </row>
    <row r="73" spans="1:33" ht="12" customHeight="1" x14ac:dyDescent="0.2">
      <c r="A73" s="312"/>
      <c r="U73" s="391">
        <v>630</v>
      </c>
      <c r="V73" s="385">
        <v>71</v>
      </c>
      <c r="W73" s="373">
        <f t="shared" si="6"/>
        <v>0</v>
      </c>
    </row>
    <row r="74" spans="1:33" ht="12" customHeight="1" x14ac:dyDescent="0.25">
      <c r="A74" s="312"/>
      <c r="D74" s="203"/>
      <c r="U74" s="391">
        <v>639</v>
      </c>
      <c r="V74" s="385">
        <v>72</v>
      </c>
      <c r="W74" s="373">
        <f t="shared" si="6"/>
        <v>0</v>
      </c>
    </row>
    <row r="75" spans="1:33" s="161" customFormat="1" ht="12" customHeight="1" x14ac:dyDescent="0.2">
      <c r="A75" s="312"/>
      <c r="B75" s="199"/>
      <c r="C75" s="200"/>
      <c r="D75" s="10"/>
      <c r="E75" s="10"/>
      <c r="F75" s="10"/>
      <c r="G75" s="10"/>
      <c r="H75" s="10"/>
      <c r="I75" s="10"/>
      <c r="J75" s="186"/>
      <c r="K75" s="10"/>
      <c r="L75" s="10"/>
      <c r="M75" s="10"/>
      <c r="N75" s="10"/>
      <c r="O75" s="10"/>
      <c r="P75" s="10"/>
      <c r="Q75" s="10"/>
      <c r="R75" s="10"/>
      <c r="S75" s="140"/>
      <c r="T75" s="395"/>
      <c r="U75" s="391">
        <v>648</v>
      </c>
      <c r="V75" s="385">
        <v>73</v>
      </c>
      <c r="W75" s="373">
        <f t="shared" si="6"/>
        <v>0</v>
      </c>
      <c r="X75" s="398"/>
      <c r="Y75" s="398"/>
      <c r="Z75" s="398"/>
      <c r="AA75" s="398"/>
      <c r="AB75" s="374"/>
      <c r="AC75" s="374"/>
      <c r="AD75" s="374"/>
      <c r="AE75" s="374"/>
      <c r="AF75" s="412"/>
      <c r="AG75" s="246"/>
    </row>
    <row r="76" spans="1:33" ht="12" customHeight="1" x14ac:dyDescent="0.2">
      <c r="A76" s="314"/>
      <c r="U76" s="391">
        <v>657</v>
      </c>
      <c r="V76" s="385">
        <v>74</v>
      </c>
      <c r="W76" s="373">
        <f t="shared" si="6"/>
        <v>0</v>
      </c>
    </row>
    <row r="77" spans="1:33" s="161" customFormat="1" ht="12" customHeight="1" x14ac:dyDescent="0.2">
      <c r="A77" s="314"/>
      <c r="B77" s="199"/>
      <c r="C77" s="200"/>
      <c r="D77" s="10"/>
      <c r="E77" s="10"/>
      <c r="F77" s="10"/>
      <c r="G77" s="10"/>
      <c r="H77" s="10"/>
      <c r="I77" s="10"/>
      <c r="J77" s="186"/>
      <c r="K77" s="10"/>
      <c r="L77" s="10"/>
      <c r="M77" s="10"/>
      <c r="N77" s="10"/>
      <c r="O77" s="10"/>
      <c r="P77" s="10"/>
      <c r="Q77" s="10"/>
      <c r="R77" s="10"/>
      <c r="S77" s="140"/>
      <c r="T77" s="395"/>
      <c r="U77" s="391">
        <v>666</v>
      </c>
      <c r="V77" s="385">
        <v>75</v>
      </c>
      <c r="W77" s="373">
        <f t="shared" si="6"/>
        <v>0</v>
      </c>
      <c r="X77" s="398"/>
      <c r="Y77" s="398"/>
      <c r="Z77" s="398"/>
      <c r="AA77" s="398"/>
      <c r="AB77" s="403"/>
      <c r="AC77" s="403"/>
      <c r="AD77" s="412"/>
      <c r="AE77" s="412"/>
      <c r="AF77" s="412"/>
      <c r="AG77" s="246"/>
    </row>
    <row r="78" spans="1:33" ht="12" customHeight="1" x14ac:dyDescent="0.2">
      <c r="A78" s="315"/>
      <c r="U78" s="391">
        <v>675</v>
      </c>
      <c r="V78" s="385">
        <v>76</v>
      </c>
      <c r="W78" s="373">
        <f t="shared" si="6"/>
        <v>0</v>
      </c>
    </row>
    <row r="79" spans="1:33" ht="12" customHeight="1" x14ac:dyDescent="0.2">
      <c r="A79" s="315"/>
      <c r="U79" s="391">
        <v>684</v>
      </c>
      <c r="V79" s="385">
        <v>77</v>
      </c>
      <c r="W79" s="373">
        <f t="shared" si="6"/>
        <v>0</v>
      </c>
      <c r="AB79" s="403"/>
      <c r="AC79" s="403"/>
      <c r="AD79" s="412"/>
      <c r="AE79" s="412"/>
    </row>
    <row r="80" spans="1:33" ht="12" customHeight="1" x14ac:dyDescent="0.2">
      <c r="U80" s="391">
        <v>693</v>
      </c>
      <c r="V80" s="385">
        <v>78</v>
      </c>
      <c r="W80" s="373">
        <f t="shared" si="6"/>
        <v>0</v>
      </c>
    </row>
    <row r="81" spans="21:23" ht="12" customHeight="1" x14ac:dyDescent="0.2">
      <c r="U81" s="391">
        <v>702</v>
      </c>
      <c r="V81" s="385">
        <v>79</v>
      </c>
      <c r="W81" s="373">
        <f t="shared" si="6"/>
        <v>0</v>
      </c>
    </row>
    <row r="82" spans="21:23" ht="12" customHeight="1" x14ac:dyDescent="0.2">
      <c r="U82" s="391">
        <v>711</v>
      </c>
      <c r="V82" s="385">
        <v>80</v>
      </c>
      <c r="W82" s="373">
        <f t="shared" si="6"/>
        <v>0</v>
      </c>
    </row>
    <row r="83" spans="21:23" ht="12" customHeight="1" x14ac:dyDescent="0.2">
      <c r="U83" s="391">
        <v>720</v>
      </c>
      <c r="V83" s="385">
        <v>81</v>
      </c>
      <c r="W83" s="373">
        <f t="shared" si="6"/>
        <v>0</v>
      </c>
    </row>
    <row r="84" spans="21:23" ht="12" customHeight="1" x14ac:dyDescent="0.2">
      <c r="U84" s="391">
        <v>729</v>
      </c>
      <c r="V84" s="385">
        <v>82</v>
      </c>
      <c r="W84" s="373">
        <f t="shared" si="6"/>
        <v>0</v>
      </c>
    </row>
    <row r="85" spans="21:23" ht="12" customHeight="1" x14ac:dyDescent="0.2">
      <c r="U85" s="391">
        <v>738</v>
      </c>
      <c r="V85" s="385">
        <v>83</v>
      </c>
      <c r="W85" s="373">
        <f t="shared" si="6"/>
        <v>0</v>
      </c>
    </row>
    <row r="86" spans="21:23" ht="12" customHeight="1" x14ac:dyDescent="0.2">
      <c r="U86" s="391">
        <v>747</v>
      </c>
      <c r="V86" s="454">
        <v>84</v>
      </c>
      <c r="W86" s="373">
        <f t="shared" si="6"/>
        <v>0</v>
      </c>
    </row>
    <row r="87" spans="21:23" ht="12" customHeight="1" x14ac:dyDescent="0.2">
      <c r="U87" s="391">
        <v>756</v>
      </c>
      <c r="V87" s="385"/>
    </row>
    <row r="88" spans="21:23" ht="12" customHeight="1" x14ac:dyDescent="0.2">
      <c r="U88" s="391">
        <v>765</v>
      </c>
      <c r="V88" s="385"/>
    </row>
    <row r="89" spans="21:23" ht="12" customHeight="1" x14ac:dyDescent="0.2">
      <c r="U89" s="391">
        <v>774</v>
      </c>
      <c r="V89" s="385"/>
    </row>
    <row r="90" spans="21:23" ht="12" customHeight="1" x14ac:dyDescent="0.2">
      <c r="U90" s="391">
        <v>783</v>
      </c>
      <c r="V90" s="385"/>
    </row>
    <row r="91" spans="21:23" ht="12" customHeight="1" x14ac:dyDescent="0.2">
      <c r="U91" s="391">
        <v>792</v>
      </c>
      <c r="V91" s="385"/>
    </row>
    <row r="92" spans="21:23" ht="12" customHeight="1" x14ac:dyDescent="0.2">
      <c r="U92" s="391">
        <v>801</v>
      </c>
      <c r="V92" s="385"/>
    </row>
    <row r="93" spans="21:23" ht="12" customHeight="1" x14ac:dyDescent="0.2">
      <c r="U93" s="391">
        <v>810</v>
      </c>
      <c r="V93" s="385"/>
    </row>
    <row r="94" spans="21:23" ht="12" customHeight="1" x14ac:dyDescent="0.2">
      <c r="U94" s="391">
        <v>819</v>
      </c>
      <c r="V94" s="385"/>
    </row>
    <row r="95" spans="21:23" ht="12" customHeight="1" x14ac:dyDescent="0.2">
      <c r="U95" s="391">
        <v>828</v>
      </c>
      <c r="V95" s="385"/>
    </row>
    <row r="96" spans="21:23" ht="12" customHeight="1" x14ac:dyDescent="0.2">
      <c r="U96" s="391">
        <v>837</v>
      </c>
      <c r="V96" s="385"/>
    </row>
    <row r="97" spans="1:33" ht="12" customHeight="1" x14ac:dyDescent="0.2">
      <c r="U97" s="391">
        <v>846</v>
      </c>
      <c r="V97" s="385"/>
    </row>
    <row r="98" spans="1:33" s="165" customFormat="1" ht="12" customHeight="1" x14ac:dyDescent="0.2">
      <c r="A98" s="177"/>
      <c r="B98" s="199"/>
      <c r="C98" s="200"/>
      <c r="D98" s="10"/>
      <c r="E98" s="10"/>
      <c r="F98" s="10"/>
      <c r="G98" s="10"/>
      <c r="H98" s="10"/>
      <c r="I98" s="10"/>
      <c r="J98" s="186"/>
      <c r="K98" s="10"/>
      <c r="L98" s="10"/>
      <c r="M98" s="10"/>
      <c r="N98" s="10"/>
      <c r="O98" s="10"/>
      <c r="P98" s="10"/>
      <c r="Q98" s="10"/>
      <c r="R98" s="10"/>
      <c r="S98" s="140"/>
      <c r="T98" s="395"/>
      <c r="U98" s="391">
        <v>855</v>
      </c>
      <c r="V98" s="385"/>
      <c r="W98" s="455"/>
      <c r="X98" s="398"/>
      <c r="Y98" s="398"/>
      <c r="Z98" s="398"/>
      <c r="AA98" s="398"/>
      <c r="AB98" s="374"/>
      <c r="AC98" s="374"/>
      <c r="AD98" s="374"/>
      <c r="AE98" s="374"/>
      <c r="AF98" s="456"/>
      <c r="AG98" s="249"/>
    </row>
    <row r="99" spans="1:33" ht="12" customHeight="1" x14ac:dyDescent="0.2">
      <c r="U99" s="391">
        <v>864</v>
      </c>
      <c r="V99" s="385"/>
    </row>
    <row r="100" spans="1:33" ht="12" customHeight="1" x14ac:dyDescent="0.2">
      <c r="U100" s="391">
        <v>873</v>
      </c>
      <c r="V100" s="385"/>
      <c r="AB100" s="456"/>
      <c r="AC100" s="456"/>
      <c r="AD100" s="456"/>
      <c r="AE100" s="456"/>
    </row>
    <row r="101" spans="1:33" ht="12" customHeight="1" x14ac:dyDescent="0.2">
      <c r="U101" s="391">
        <v>882</v>
      </c>
      <c r="V101" s="385"/>
    </row>
    <row r="102" spans="1:33" ht="12" customHeight="1" x14ac:dyDescent="0.2">
      <c r="U102" s="391">
        <v>891</v>
      </c>
      <c r="V102" s="385"/>
    </row>
    <row r="103" spans="1:33" ht="12" customHeight="1" x14ac:dyDescent="0.2">
      <c r="U103" s="391">
        <v>900</v>
      </c>
      <c r="V103" s="385"/>
    </row>
    <row r="104" spans="1:33" ht="12" customHeight="1" x14ac:dyDescent="0.2">
      <c r="U104" s="391">
        <v>909</v>
      </c>
      <c r="V104" s="385"/>
    </row>
    <row r="105" spans="1:33" ht="12" customHeight="1" x14ac:dyDescent="0.2">
      <c r="U105" s="391">
        <v>918</v>
      </c>
      <c r="V105" s="385"/>
    </row>
    <row r="106" spans="1:33" ht="12" customHeight="1" x14ac:dyDescent="0.2">
      <c r="U106" s="391">
        <v>927</v>
      </c>
      <c r="V106" s="385"/>
    </row>
    <row r="107" spans="1:33" ht="12" customHeight="1" x14ac:dyDescent="0.2">
      <c r="U107" s="391">
        <v>936</v>
      </c>
      <c r="V107" s="454"/>
    </row>
    <row r="108" spans="1:33" ht="12" customHeight="1" x14ac:dyDescent="0.2">
      <c r="U108" s="391">
        <v>945</v>
      </c>
    </row>
    <row r="109" spans="1:33" ht="12" customHeight="1" x14ac:dyDescent="0.2">
      <c r="U109" s="391">
        <v>954</v>
      </c>
    </row>
    <row r="110" spans="1:33" ht="12" customHeight="1" x14ac:dyDescent="0.2">
      <c r="U110" s="391">
        <v>963</v>
      </c>
    </row>
    <row r="111" spans="1:33" ht="12" customHeight="1" x14ac:dyDescent="0.2">
      <c r="U111" s="391">
        <v>972</v>
      </c>
    </row>
    <row r="112" spans="1:33" ht="12" customHeight="1" x14ac:dyDescent="0.2">
      <c r="U112" s="391">
        <v>981</v>
      </c>
    </row>
    <row r="113" spans="1:32" ht="12" customHeight="1" x14ac:dyDescent="0.2">
      <c r="U113" s="391">
        <v>990</v>
      </c>
    </row>
    <row r="114" spans="1:32" ht="12" customHeight="1" x14ac:dyDescent="0.2">
      <c r="U114" s="391">
        <v>999</v>
      </c>
    </row>
    <row r="115" spans="1:32" ht="12" customHeight="1" x14ac:dyDescent="0.2">
      <c r="U115" s="391">
        <v>1008</v>
      </c>
    </row>
    <row r="116" spans="1:32" ht="12" customHeight="1" x14ac:dyDescent="0.2">
      <c r="U116" s="391">
        <v>1017</v>
      </c>
    </row>
    <row r="117" spans="1:32" ht="12" customHeight="1" x14ac:dyDescent="0.2">
      <c r="U117" s="391">
        <v>1026</v>
      </c>
    </row>
    <row r="118" spans="1:32" ht="12" customHeight="1" x14ac:dyDescent="0.2">
      <c r="U118" s="391">
        <v>1035</v>
      </c>
    </row>
    <row r="119" spans="1:32" ht="12" customHeight="1" x14ac:dyDescent="0.2">
      <c r="U119" s="391">
        <v>1044</v>
      </c>
    </row>
    <row r="120" spans="1:32" ht="12" customHeight="1" x14ac:dyDescent="0.2">
      <c r="U120" s="391">
        <v>1053</v>
      </c>
    </row>
    <row r="121" spans="1:32" ht="12" customHeight="1" x14ac:dyDescent="0.2">
      <c r="U121" s="391">
        <v>1062</v>
      </c>
    </row>
    <row r="122" spans="1:32" ht="12" customHeight="1" x14ac:dyDescent="0.2">
      <c r="U122" s="391">
        <v>1071</v>
      </c>
    </row>
    <row r="123" spans="1:32" ht="12" customHeight="1" x14ac:dyDescent="0.2">
      <c r="U123" s="391">
        <v>1080</v>
      </c>
    </row>
    <row r="124" spans="1:32" ht="12" customHeight="1" x14ac:dyDescent="0.2">
      <c r="U124" s="391">
        <v>1089</v>
      </c>
    </row>
    <row r="125" spans="1:32" s="140" customFormat="1" ht="12" customHeight="1" x14ac:dyDescent="0.2">
      <c r="A125" s="177"/>
      <c r="B125" s="199"/>
      <c r="C125" s="200"/>
      <c r="D125" s="10"/>
      <c r="E125" s="10"/>
      <c r="F125" s="10"/>
      <c r="G125" s="10"/>
      <c r="H125" s="10"/>
      <c r="I125" s="10"/>
      <c r="J125" s="186"/>
      <c r="K125" s="10"/>
      <c r="L125" s="10"/>
      <c r="M125" s="10"/>
      <c r="N125" s="10"/>
      <c r="O125" s="10"/>
      <c r="P125" s="10"/>
      <c r="Q125" s="10"/>
      <c r="R125" s="10"/>
      <c r="T125" s="395"/>
      <c r="U125" s="391">
        <v>1098</v>
      </c>
      <c r="V125" s="455"/>
      <c r="W125" s="455"/>
      <c r="X125" s="398"/>
      <c r="Y125" s="398"/>
      <c r="Z125" s="398"/>
      <c r="AA125" s="398"/>
      <c r="AB125" s="374"/>
      <c r="AC125" s="374"/>
      <c r="AD125" s="374"/>
      <c r="AE125" s="374"/>
      <c r="AF125" s="374"/>
    </row>
    <row r="126" spans="1:32" s="140" customFormat="1" ht="12" customHeight="1" x14ac:dyDescent="0.2">
      <c r="A126" s="177"/>
      <c r="B126" s="199"/>
      <c r="C126" s="200"/>
      <c r="D126" s="10"/>
      <c r="E126" s="10"/>
      <c r="F126" s="10"/>
      <c r="G126" s="10"/>
      <c r="H126" s="10"/>
      <c r="I126" s="10"/>
      <c r="J126" s="186"/>
      <c r="K126" s="10"/>
      <c r="L126" s="10"/>
      <c r="M126" s="10"/>
      <c r="N126" s="10"/>
      <c r="O126" s="10"/>
      <c r="P126" s="10"/>
      <c r="Q126" s="10"/>
      <c r="R126" s="10"/>
      <c r="T126" s="395"/>
      <c r="U126" s="391">
        <v>1107</v>
      </c>
      <c r="V126" s="455"/>
      <c r="W126" s="455"/>
      <c r="X126" s="398"/>
      <c r="Y126" s="398"/>
      <c r="Z126" s="398"/>
      <c r="AA126" s="398"/>
      <c r="AB126" s="374"/>
      <c r="AC126" s="374"/>
      <c r="AD126" s="374"/>
      <c r="AE126" s="374"/>
      <c r="AF126" s="374"/>
    </row>
    <row r="127" spans="1:32" s="140" customFormat="1" ht="12" customHeight="1" x14ac:dyDescent="0.2">
      <c r="A127" s="177"/>
      <c r="B127" s="199"/>
      <c r="C127" s="200"/>
      <c r="D127" s="10"/>
      <c r="E127" s="10"/>
      <c r="F127" s="10"/>
      <c r="G127" s="10"/>
      <c r="H127" s="10"/>
      <c r="I127" s="10"/>
      <c r="J127" s="186"/>
      <c r="K127" s="10"/>
      <c r="L127" s="10"/>
      <c r="M127" s="10"/>
      <c r="N127" s="10"/>
      <c r="O127" s="10"/>
      <c r="P127" s="10"/>
      <c r="Q127" s="10"/>
      <c r="R127" s="10"/>
      <c r="T127" s="395"/>
      <c r="U127" s="391">
        <v>1116</v>
      </c>
      <c r="V127" s="455"/>
      <c r="W127" s="455"/>
      <c r="X127" s="398"/>
      <c r="Y127" s="398"/>
      <c r="Z127" s="398"/>
      <c r="AA127" s="398"/>
      <c r="AB127" s="374"/>
      <c r="AC127" s="374"/>
      <c r="AD127" s="374"/>
      <c r="AE127" s="374"/>
      <c r="AF127" s="374"/>
    </row>
    <row r="128" spans="1:32" s="140" customFormat="1" ht="12" customHeight="1" x14ac:dyDescent="0.2">
      <c r="A128" s="177"/>
      <c r="B128" s="199"/>
      <c r="C128" s="200"/>
      <c r="D128" s="10"/>
      <c r="E128" s="10"/>
      <c r="F128" s="10"/>
      <c r="G128" s="10"/>
      <c r="H128" s="10"/>
      <c r="I128" s="10"/>
      <c r="J128" s="186"/>
      <c r="K128" s="10"/>
      <c r="L128" s="10"/>
      <c r="M128" s="10"/>
      <c r="N128" s="10"/>
      <c r="O128" s="10"/>
      <c r="P128" s="10"/>
      <c r="Q128" s="10"/>
      <c r="R128" s="10"/>
      <c r="T128" s="395"/>
      <c r="U128" s="391">
        <v>1125</v>
      </c>
      <c r="V128" s="455"/>
      <c r="W128" s="455"/>
      <c r="X128" s="398"/>
      <c r="Y128" s="398"/>
      <c r="Z128" s="398"/>
      <c r="AA128" s="398"/>
      <c r="AB128" s="374"/>
      <c r="AC128" s="374"/>
      <c r="AD128" s="374"/>
      <c r="AE128" s="374"/>
      <c r="AF128" s="374"/>
    </row>
    <row r="129" spans="1:33" s="140" customFormat="1" ht="12" customHeight="1" x14ac:dyDescent="0.2">
      <c r="A129" s="177"/>
      <c r="B129" s="199"/>
      <c r="C129" s="200"/>
      <c r="D129" s="10"/>
      <c r="E129" s="10"/>
      <c r="F129" s="10"/>
      <c r="G129" s="10"/>
      <c r="H129" s="10"/>
      <c r="I129" s="10"/>
      <c r="J129" s="186"/>
      <c r="K129" s="10"/>
      <c r="L129" s="10"/>
      <c r="M129" s="10"/>
      <c r="N129" s="10"/>
      <c r="O129" s="10"/>
      <c r="P129" s="10"/>
      <c r="Q129" s="10"/>
      <c r="R129" s="10"/>
      <c r="T129" s="395"/>
      <c r="U129" s="391">
        <v>1134</v>
      </c>
      <c r="V129" s="455"/>
      <c r="W129" s="455"/>
      <c r="X129" s="398"/>
      <c r="Y129" s="398"/>
      <c r="Z129" s="398"/>
      <c r="AA129" s="398"/>
      <c r="AB129" s="374"/>
      <c r="AC129" s="374"/>
      <c r="AD129" s="374"/>
      <c r="AE129" s="374"/>
      <c r="AF129" s="374"/>
    </row>
    <row r="130" spans="1:33" ht="12" customHeight="1" x14ac:dyDescent="0.2">
      <c r="U130" s="391">
        <v>1143</v>
      </c>
    </row>
    <row r="131" spans="1:33" ht="12" customHeight="1" x14ac:dyDescent="0.2">
      <c r="U131" s="391">
        <v>1152</v>
      </c>
    </row>
    <row r="132" spans="1:33" ht="12" customHeight="1" x14ac:dyDescent="0.2">
      <c r="U132" s="391">
        <v>1161</v>
      </c>
    </row>
    <row r="133" spans="1:33" ht="12" customHeight="1" x14ac:dyDescent="0.2">
      <c r="U133" s="391">
        <v>1170</v>
      </c>
    </row>
    <row r="134" spans="1:33" ht="12" customHeight="1" x14ac:dyDescent="0.2">
      <c r="U134" s="391">
        <v>1179</v>
      </c>
    </row>
    <row r="135" spans="1:33" s="164" customFormat="1" ht="12" customHeight="1" x14ac:dyDescent="0.2">
      <c r="A135" s="177"/>
      <c r="B135" s="199"/>
      <c r="C135" s="200"/>
      <c r="D135" s="10"/>
      <c r="E135" s="10"/>
      <c r="F135" s="10"/>
      <c r="G135" s="10"/>
      <c r="H135" s="10"/>
      <c r="I135" s="10"/>
      <c r="J135" s="186"/>
      <c r="K135" s="10"/>
      <c r="L135" s="10"/>
      <c r="M135" s="10"/>
      <c r="N135" s="10"/>
      <c r="O135" s="10"/>
      <c r="P135" s="10"/>
      <c r="Q135" s="10"/>
      <c r="R135" s="10"/>
      <c r="S135" s="140"/>
      <c r="T135" s="452"/>
      <c r="U135" s="391">
        <v>1188</v>
      </c>
      <c r="V135" s="455"/>
      <c r="W135" s="455"/>
      <c r="X135" s="398"/>
      <c r="Y135" s="398"/>
      <c r="Z135" s="398"/>
      <c r="AA135" s="398"/>
      <c r="AB135" s="374"/>
      <c r="AC135" s="374"/>
      <c r="AD135" s="374"/>
      <c r="AE135" s="374"/>
      <c r="AF135" s="453"/>
      <c r="AG135" s="248"/>
    </row>
    <row r="136" spans="1:33" s="164" customFormat="1" ht="12" customHeight="1" x14ac:dyDescent="0.2">
      <c r="A136" s="177"/>
      <c r="B136" s="199"/>
      <c r="C136" s="200"/>
      <c r="D136" s="10"/>
      <c r="E136" s="10"/>
      <c r="F136" s="10"/>
      <c r="G136" s="10"/>
      <c r="H136" s="10"/>
      <c r="I136" s="10"/>
      <c r="J136" s="186"/>
      <c r="K136" s="10"/>
      <c r="L136" s="10"/>
      <c r="M136" s="10"/>
      <c r="N136" s="10"/>
      <c r="O136" s="10"/>
      <c r="P136" s="10"/>
      <c r="Q136" s="10"/>
      <c r="R136" s="10"/>
      <c r="S136" s="140"/>
      <c r="T136" s="452"/>
      <c r="U136" s="391">
        <v>1197</v>
      </c>
      <c r="V136" s="455"/>
      <c r="W136" s="455"/>
      <c r="X136" s="398"/>
      <c r="Y136" s="398"/>
      <c r="Z136" s="398"/>
      <c r="AA136" s="398"/>
      <c r="AB136" s="374"/>
      <c r="AC136" s="374"/>
      <c r="AD136" s="374"/>
      <c r="AE136" s="374"/>
      <c r="AF136" s="453"/>
      <c r="AG136" s="248"/>
    </row>
    <row r="137" spans="1:33" s="164" customFormat="1" ht="12" customHeight="1" x14ac:dyDescent="0.2">
      <c r="A137" s="177"/>
      <c r="B137" s="199"/>
      <c r="C137" s="200"/>
      <c r="D137" s="10"/>
      <c r="E137" s="10"/>
      <c r="F137" s="10"/>
      <c r="G137" s="10"/>
      <c r="H137" s="10"/>
      <c r="I137" s="10"/>
      <c r="J137" s="186"/>
      <c r="K137" s="10"/>
      <c r="L137" s="10"/>
      <c r="M137" s="10"/>
      <c r="N137" s="10"/>
      <c r="O137" s="10"/>
      <c r="P137" s="10"/>
      <c r="Q137" s="10"/>
      <c r="R137" s="10"/>
      <c r="S137" s="140"/>
      <c r="T137" s="452"/>
      <c r="U137" s="391">
        <v>1206</v>
      </c>
      <c r="V137" s="455"/>
      <c r="W137" s="455"/>
      <c r="X137" s="398"/>
      <c r="Y137" s="398"/>
      <c r="Z137" s="398"/>
      <c r="AA137" s="398"/>
      <c r="AB137" s="453"/>
      <c r="AC137" s="453"/>
      <c r="AD137" s="453"/>
      <c r="AE137" s="453"/>
      <c r="AF137" s="453"/>
      <c r="AG137" s="248"/>
    </row>
    <row r="138" spans="1:33" s="164" customFormat="1" ht="12" customHeight="1" x14ac:dyDescent="0.2">
      <c r="A138" s="177"/>
      <c r="B138" s="199"/>
      <c r="C138" s="200"/>
      <c r="D138" s="10"/>
      <c r="E138" s="10"/>
      <c r="F138" s="10"/>
      <c r="G138" s="10"/>
      <c r="H138" s="10"/>
      <c r="I138" s="10"/>
      <c r="J138" s="186"/>
      <c r="K138" s="10"/>
      <c r="L138" s="10"/>
      <c r="M138" s="10"/>
      <c r="N138" s="10"/>
      <c r="O138" s="10"/>
      <c r="P138" s="10"/>
      <c r="Q138" s="10"/>
      <c r="R138" s="10"/>
      <c r="S138" s="140"/>
      <c r="T138" s="453"/>
      <c r="U138" s="391">
        <v>1215</v>
      </c>
      <c r="V138" s="455"/>
      <c r="W138" s="455"/>
      <c r="X138" s="398"/>
      <c r="Y138" s="398"/>
      <c r="Z138" s="398"/>
      <c r="AA138" s="398"/>
      <c r="AB138" s="453"/>
      <c r="AC138" s="453"/>
      <c r="AD138" s="453"/>
      <c r="AE138" s="453"/>
      <c r="AF138" s="453"/>
      <c r="AG138" s="248"/>
    </row>
    <row r="139" spans="1:33" s="164" customFormat="1" ht="12" customHeight="1" x14ac:dyDescent="0.2">
      <c r="A139" s="177"/>
      <c r="B139" s="199"/>
      <c r="C139" s="200"/>
      <c r="D139" s="10"/>
      <c r="E139" s="10"/>
      <c r="F139" s="10"/>
      <c r="G139" s="10"/>
      <c r="H139" s="10"/>
      <c r="I139" s="10"/>
      <c r="J139" s="186"/>
      <c r="K139" s="10"/>
      <c r="L139" s="10"/>
      <c r="M139" s="10"/>
      <c r="N139" s="10"/>
      <c r="O139" s="10"/>
      <c r="P139" s="10"/>
      <c r="Q139" s="10"/>
      <c r="R139" s="10"/>
      <c r="S139" s="140"/>
      <c r="T139" s="452"/>
      <c r="U139" s="391">
        <v>1224</v>
      </c>
      <c r="V139" s="455"/>
      <c r="W139" s="455"/>
      <c r="X139" s="398"/>
      <c r="Y139" s="398"/>
      <c r="Z139" s="398"/>
      <c r="AA139" s="398"/>
      <c r="AB139" s="453"/>
      <c r="AC139" s="453"/>
      <c r="AD139" s="453"/>
      <c r="AE139" s="453"/>
      <c r="AF139" s="453"/>
      <c r="AG139" s="248"/>
    </row>
    <row r="140" spans="1:33" s="164" customFormat="1" ht="12" customHeight="1" x14ac:dyDescent="0.2">
      <c r="A140" s="177"/>
      <c r="B140" s="199"/>
      <c r="C140" s="200"/>
      <c r="D140" s="10"/>
      <c r="E140" s="10"/>
      <c r="F140" s="10"/>
      <c r="G140" s="10"/>
      <c r="H140" s="10"/>
      <c r="I140" s="10"/>
      <c r="J140" s="186"/>
      <c r="K140" s="10"/>
      <c r="L140" s="10"/>
      <c r="M140" s="10"/>
      <c r="N140" s="10"/>
      <c r="O140" s="10"/>
      <c r="P140" s="10"/>
      <c r="Q140" s="10"/>
      <c r="R140" s="10"/>
      <c r="S140" s="140"/>
      <c r="T140" s="452"/>
      <c r="U140" s="391">
        <v>1233</v>
      </c>
      <c r="V140" s="455"/>
      <c r="W140" s="455"/>
      <c r="X140" s="398"/>
      <c r="Y140" s="398"/>
      <c r="Z140" s="398"/>
      <c r="AA140" s="398"/>
      <c r="AB140" s="453"/>
      <c r="AC140" s="453"/>
      <c r="AD140" s="453"/>
      <c r="AE140" s="453"/>
      <c r="AF140" s="453"/>
      <c r="AG140" s="248"/>
    </row>
    <row r="141" spans="1:33" s="164" customFormat="1" ht="12" customHeight="1" x14ac:dyDescent="0.2">
      <c r="A141" s="177"/>
      <c r="B141" s="199"/>
      <c r="C141" s="200"/>
      <c r="D141" s="10"/>
      <c r="E141" s="10"/>
      <c r="F141" s="10"/>
      <c r="G141" s="10"/>
      <c r="H141" s="10"/>
      <c r="I141" s="10"/>
      <c r="J141" s="186"/>
      <c r="K141" s="10"/>
      <c r="L141" s="10"/>
      <c r="M141" s="10"/>
      <c r="N141" s="10"/>
      <c r="O141" s="10"/>
      <c r="P141" s="10"/>
      <c r="Q141" s="10"/>
      <c r="R141" s="10"/>
      <c r="S141" s="140"/>
      <c r="T141" s="452"/>
      <c r="U141" s="391">
        <v>1242</v>
      </c>
      <c r="V141" s="455"/>
      <c r="W141" s="455"/>
      <c r="X141" s="398"/>
      <c r="Y141" s="398"/>
      <c r="Z141" s="398"/>
      <c r="AA141" s="398"/>
      <c r="AB141" s="453"/>
      <c r="AC141" s="453"/>
      <c r="AD141" s="453"/>
      <c r="AE141" s="453"/>
      <c r="AF141" s="453"/>
      <c r="AG141" s="248"/>
    </row>
    <row r="142" spans="1:33" s="164" customFormat="1" ht="12" customHeight="1" x14ac:dyDescent="0.2">
      <c r="A142" s="177"/>
      <c r="B142" s="199"/>
      <c r="C142" s="200"/>
      <c r="D142" s="10"/>
      <c r="E142" s="10"/>
      <c r="F142" s="10"/>
      <c r="G142" s="10"/>
      <c r="H142" s="10"/>
      <c r="I142" s="10"/>
      <c r="J142" s="186"/>
      <c r="K142" s="10"/>
      <c r="L142" s="10"/>
      <c r="M142" s="10"/>
      <c r="N142" s="10"/>
      <c r="O142" s="10"/>
      <c r="P142" s="10"/>
      <c r="Q142" s="10"/>
      <c r="R142" s="10"/>
      <c r="S142" s="140"/>
      <c r="T142" s="452"/>
      <c r="U142" s="391">
        <v>1251</v>
      </c>
      <c r="V142" s="398"/>
      <c r="W142" s="398"/>
      <c r="X142" s="398"/>
      <c r="Y142" s="398"/>
      <c r="Z142" s="398"/>
      <c r="AA142" s="398"/>
      <c r="AB142" s="453"/>
      <c r="AC142" s="453"/>
      <c r="AD142" s="453"/>
      <c r="AE142" s="453"/>
      <c r="AF142" s="453"/>
      <c r="AG142" s="248"/>
    </row>
    <row r="143" spans="1:33" s="164" customFormat="1" ht="12" customHeight="1" x14ac:dyDescent="0.2">
      <c r="A143" s="177"/>
      <c r="B143" s="199"/>
      <c r="C143" s="200"/>
      <c r="D143" s="10"/>
      <c r="E143" s="10"/>
      <c r="F143" s="10"/>
      <c r="G143" s="10"/>
      <c r="H143" s="10"/>
      <c r="I143" s="10"/>
      <c r="J143" s="186"/>
      <c r="K143" s="10"/>
      <c r="L143" s="10"/>
      <c r="M143" s="10"/>
      <c r="N143" s="10"/>
      <c r="O143" s="10"/>
      <c r="P143" s="10"/>
      <c r="Q143" s="10"/>
      <c r="R143" s="10"/>
      <c r="S143" s="140"/>
      <c r="T143" s="453"/>
      <c r="U143" s="398"/>
      <c r="V143" s="398"/>
      <c r="W143" s="398"/>
      <c r="X143" s="398"/>
      <c r="Y143" s="398"/>
      <c r="Z143" s="398"/>
      <c r="AA143" s="398"/>
      <c r="AB143" s="453"/>
      <c r="AC143" s="453"/>
      <c r="AD143" s="453"/>
      <c r="AE143" s="453"/>
      <c r="AF143" s="453"/>
      <c r="AG143" s="248"/>
    </row>
    <row r="144" spans="1:33" s="140" customFormat="1" ht="12" customHeight="1" x14ac:dyDescent="0.2">
      <c r="A144" s="177"/>
      <c r="B144" s="199"/>
      <c r="C144" s="200"/>
      <c r="D144" s="10"/>
      <c r="E144" s="10"/>
      <c r="F144" s="10"/>
      <c r="G144" s="10"/>
      <c r="H144" s="10"/>
      <c r="I144" s="10"/>
      <c r="J144" s="186"/>
      <c r="K144" s="10"/>
      <c r="L144" s="10"/>
      <c r="M144" s="10"/>
      <c r="N144" s="10"/>
      <c r="O144" s="10"/>
      <c r="P144" s="10"/>
      <c r="Q144" s="10"/>
      <c r="R144" s="10"/>
      <c r="T144" s="395"/>
      <c r="U144" s="398"/>
      <c r="V144" s="398"/>
      <c r="W144" s="398"/>
      <c r="X144" s="398"/>
      <c r="Y144" s="398"/>
      <c r="Z144" s="398"/>
      <c r="AA144" s="398"/>
      <c r="AB144" s="453"/>
      <c r="AC144" s="453"/>
      <c r="AD144" s="453"/>
      <c r="AE144" s="453"/>
      <c r="AF144" s="374"/>
    </row>
    <row r="145" spans="1:33" s="140" customFormat="1" ht="12" customHeight="1" x14ac:dyDescent="0.2">
      <c r="A145" s="177"/>
      <c r="B145" s="199"/>
      <c r="C145" s="200"/>
      <c r="D145" s="10"/>
      <c r="E145" s="10"/>
      <c r="F145" s="10"/>
      <c r="G145" s="10"/>
      <c r="H145" s="10"/>
      <c r="I145" s="10"/>
      <c r="J145" s="186"/>
      <c r="K145" s="10"/>
      <c r="L145" s="10"/>
      <c r="M145" s="10"/>
      <c r="N145" s="10"/>
      <c r="O145" s="10"/>
      <c r="P145" s="10"/>
      <c r="Q145" s="10"/>
      <c r="R145" s="10"/>
      <c r="T145" s="441"/>
      <c r="U145" s="398"/>
      <c r="V145" s="398"/>
      <c r="W145" s="398"/>
      <c r="X145" s="398"/>
      <c r="Y145" s="398"/>
      <c r="Z145" s="398"/>
      <c r="AA145" s="398"/>
      <c r="AB145" s="453"/>
      <c r="AC145" s="453"/>
      <c r="AD145" s="453"/>
      <c r="AE145" s="453"/>
      <c r="AF145" s="374"/>
    </row>
    <row r="146" spans="1:33" s="129" customFormat="1" ht="12" customHeight="1" x14ac:dyDescent="0.2">
      <c r="A146" s="177"/>
      <c r="B146" s="199"/>
      <c r="C146" s="200"/>
      <c r="D146" s="10"/>
      <c r="E146" s="10"/>
      <c r="F146" s="10"/>
      <c r="G146" s="10"/>
      <c r="H146" s="10"/>
      <c r="I146" s="10"/>
      <c r="J146" s="186"/>
      <c r="K146" s="10"/>
      <c r="L146" s="10"/>
      <c r="M146" s="10"/>
      <c r="N146" s="10"/>
      <c r="O146" s="10"/>
      <c r="P146" s="10"/>
      <c r="Q146" s="10"/>
      <c r="R146" s="10"/>
      <c r="S146" s="140"/>
      <c r="T146" s="457"/>
      <c r="U146" s="398"/>
      <c r="V146" s="398"/>
      <c r="W146" s="398"/>
      <c r="X146" s="398"/>
      <c r="Y146" s="398"/>
      <c r="Z146" s="398"/>
      <c r="AA146" s="398"/>
      <c r="AB146" s="374"/>
      <c r="AC146" s="374"/>
      <c r="AD146" s="374"/>
      <c r="AE146" s="374"/>
      <c r="AF146" s="457"/>
    </row>
    <row r="147" spans="1:33" s="129" customFormat="1" ht="12" customHeight="1" x14ac:dyDescent="0.2">
      <c r="A147" s="177"/>
      <c r="B147" s="199"/>
      <c r="C147" s="200"/>
      <c r="D147" s="10"/>
      <c r="E147" s="10"/>
      <c r="F147" s="10"/>
      <c r="G147" s="10"/>
      <c r="H147" s="10"/>
      <c r="I147" s="10"/>
      <c r="J147" s="186"/>
      <c r="K147" s="10"/>
      <c r="L147" s="10"/>
      <c r="M147" s="10"/>
      <c r="N147" s="10"/>
      <c r="O147" s="10"/>
      <c r="P147" s="10"/>
      <c r="Q147" s="10"/>
      <c r="R147" s="10"/>
      <c r="S147" s="140"/>
      <c r="T147" s="458"/>
      <c r="U147" s="398"/>
      <c r="V147" s="398"/>
      <c r="W147" s="398"/>
      <c r="X147" s="398"/>
      <c r="Y147" s="398"/>
      <c r="Z147" s="398"/>
      <c r="AA147" s="398"/>
      <c r="AB147" s="374"/>
      <c r="AC147" s="374"/>
      <c r="AD147" s="374"/>
      <c r="AE147" s="374"/>
      <c r="AF147" s="457"/>
    </row>
    <row r="148" spans="1:33" s="129" customFormat="1" ht="12" customHeight="1" x14ac:dyDescent="0.2">
      <c r="A148" s="177"/>
      <c r="B148" s="199"/>
      <c r="C148" s="200"/>
      <c r="D148" s="10"/>
      <c r="E148" s="10"/>
      <c r="F148" s="10"/>
      <c r="G148" s="10"/>
      <c r="H148" s="10"/>
      <c r="I148" s="10"/>
      <c r="J148" s="186"/>
      <c r="K148" s="10"/>
      <c r="L148" s="10"/>
      <c r="M148" s="10"/>
      <c r="N148" s="10"/>
      <c r="O148" s="10"/>
      <c r="P148" s="10"/>
      <c r="Q148" s="10"/>
      <c r="R148" s="10"/>
      <c r="S148" s="140"/>
      <c r="T148" s="458"/>
      <c r="U148" s="398"/>
      <c r="V148" s="455"/>
      <c r="W148" s="455"/>
      <c r="X148" s="398"/>
      <c r="Y148" s="398"/>
      <c r="Z148" s="398"/>
      <c r="AA148" s="398"/>
      <c r="AB148" s="457"/>
      <c r="AC148" s="457"/>
      <c r="AD148" s="457"/>
      <c r="AE148" s="457"/>
      <c r="AF148" s="457"/>
    </row>
    <row r="149" spans="1:33" ht="12" customHeight="1" x14ac:dyDescent="0.2">
      <c r="U149" s="398"/>
      <c r="AB149" s="457"/>
      <c r="AC149" s="457"/>
      <c r="AD149" s="457"/>
      <c r="AE149" s="457"/>
    </row>
    <row r="150" spans="1:33" ht="12" customHeight="1" x14ac:dyDescent="0.2">
      <c r="U150" s="398"/>
      <c r="AB150" s="457"/>
      <c r="AC150" s="457"/>
      <c r="AD150" s="457"/>
      <c r="AE150" s="457"/>
    </row>
    <row r="151" spans="1:33" s="177" customFormat="1" ht="12" customHeight="1" x14ac:dyDescent="0.2">
      <c r="B151" s="199"/>
      <c r="C151" s="200"/>
      <c r="D151" s="10"/>
      <c r="E151" s="10"/>
      <c r="F151" s="10"/>
      <c r="G151" s="10"/>
      <c r="H151" s="10"/>
      <c r="I151" s="10"/>
      <c r="J151" s="186"/>
      <c r="K151" s="10"/>
      <c r="L151" s="10"/>
      <c r="M151" s="10"/>
      <c r="N151" s="10"/>
      <c r="O151" s="10"/>
      <c r="P151" s="10"/>
      <c r="Q151" s="10"/>
      <c r="R151" s="10"/>
      <c r="S151" s="140"/>
      <c r="T151" s="395"/>
      <c r="U151" s="398"/>
      <c r="V151" s="455"/>
      <c r="W151" s="455"/>
      <c r="X151" s="398"/>
      <c r="Y151" s="398"/>
      <c r="Z151" s="398"/>
      <c r="AA151" s="398"/>
      <c r="AB151" s="374"/>
      <c r="AC151" s="374"/>
      <c r="AD151" s="374"/>
      <c r="AE151" s="374"/>
      <c r="AF151" s="397"/>
      <c r="AG151" s="244"/>
    </row>
    <row r="152" spans="1:33" ht="12" customHeight="1" x14ac:dyDescent="0.2">
      <c r="U152" s="398"/>
    </row>
    <row r="153" spans="1:33" ht="12" customHeight="1" x14ac:dyDescent="0.2">
      <c r="U153" s="398"/>
      <c r="AD153" s="397"/>
      <c r="AE153" s="397"/>
    </row>
    <row r="154" spans="1:33" ht="12" customHeight="1" x14ac:dyDescent="0.2">
      <c r="U154" s="398"/>
    </row>
    <row r="155" spans="1:33" ht="12" customHeight="1" x14ac:dyDescent="0.2">
      <c r="U155" s="398"/>
    </row>
    <row r="156" spans="1:33" ht="12" customHeight="1" x14ac:dyDescent="0.2">
      <c r="U156" s="398"/>
    </row>
    <row r="157" spans="1:33" ht="12" customHeight="1" x14ac:dyDescent="0.2">
      <c r="U157" s="398"/>
    </row>
    <row r="158" spans="1:33" ht="12" customHeight="1" x14ac:dyDescent="0.2">
      <c r="U158" s="398"/>
    </row>
    <row r="159" spans="1:33" ht="12" customHeight="1" x14ac:dyDescent="0.2">
      <c r="U159" s="398"/>
    </row>
    <row r="160" spans="1:33" ht="12" customHeight="1" x14ac:dyDescent="0.2">
      <c r="U160" s="398"/>
    </row>
    <row r="161" spans="21:21" ht="12" customHeight="1" x14ac:dyDescent="0.2">
      <c r="U161" s="398"/>
    </row>
    <row r="162" spans="21:21" ht="12" customHeight="1" x14ac:dyDescent="0.2">
      <c r="U162" s="398"/>
    </row>
    <row r="163" spans="21:21" ht="12" customHeight="1" x14ac:dyDescent="0.2">
      <c r="U163" s="398"/>
    </row>
    <row r="164" spans="21:21" ht="12" customHeight="1" x14ac:dyDescent="0.2">
      <c r="U164" s="398"/>
    </row>
    <row r="165" spans="21:21" ht="12" customHeight="1" x14ac:dyDescent="0.2">
      <c r="U165" s="398"/>
    </row>
    <row r="166" spans="21:21" ht="12" customHeight="1" x14ac:dyDescent="0.2">
      <c r="U166" s="398"/>
    </row>
    <row r="167" spans="21:21" ht="12" customHeight="1" x14ac:dyDescent="0.2">
      <c r="U167" s="398"/>
    </row>
    <row r="168" spans="21:21" ht="12" customHeight="1" x14ac:dyDescent="0.2">
      <c r="U168" s="398"/>
    </row>
    <row r="169" spans="21:21" ht="12" customHeight="1" x14ac:dyDescent="0.2">
      <c r="U169" s="398"/>
    </row>
    <row r="170" spans="21:21" ht="12" customHeight="1" x14ac:dyDescent="0.2">
      <c r="U170" s="398"/>
    </row>
    <row r="171" spans="21:21" ht="12" customHeight="1" x14ac:dyDescent="0.2">
      <c r="U171" s="398"/>
    </row>
    <row r="172" spans="21:21" ht="12" customHeight="1" x14ac:dyDescent="0.2">
      <c r="U172" s="398"/>
    </row>
    <row r="173" spans="21:21" ht="12" customHeight="1" x14ac:dyDescent="0.2">
      <c r="U173" s="398"/>
    </row>
    <row r="174" spans="21:21" ht="12" customHeight="1" x14ac:dyDescent="0.2">
      <c r="U174" s="398"/>
    </row>
    <row r="175" spans="21:21" ht="12" customHeight="1" x14ac:dyDescent="0.2">
      <c r="U175" s="398"/>
    </row>
    <row r="176" spans="21:21" ht="12" customHeight="1" x14ac:dyDescent="0.2">
      <c r="U176" s="398"/>
    </row>
    <row r="177" spans="21:21" ht="12" customHeight="1" x14ac:dyDescent="0.2">
      <c r="U177" s="398"/>
    </row>
    <row r="178" spans="21:21" ht="12" customHeight="1" x14ac:dyDescent="0.2">
      <c r="U178" s="398"/>
    </row>
  </sheetData>
  <sheetProtection algorithmName="SHA-512" hashValue="sCntBLZDAaCoyOy6Ohep5vun/1U1Qvg9Gp3pMQeiOkg1v7l/gls+Lw6CuStq30oWma2ZNti8RhJTzTlp+9Q96w==" saltValue="fmq/w2wyMIchKG8NZSibPg==" spinCount="100000" sheet="1" objects="1" scenarios="1" selectLockedCells="1"/>
  <mergeCells count="40">
    <mergeCell ref="G1:K1"/>
    <mergeCell ref="H22:L22"/>
    <mergeCell ref="L1:M1"/>
    <mergeCell ref="C23:Q23"/>
    <mergeCell ref="A2:S3"/>
    <mergeCell ref="A4:J4"/>
    <mergeCell ref="K4:L4"/>
    <mergeCell ref="A6:S7"/>
    <mergeCell ref="A5:S5"/>
    <mergeCell ref="F9:J9"/>
    <mergeCell ref="G10:Q10"/>
    <mergeCell ref="N19:O19"/>
    <mergeCell ref="M20:O20"/>
    <mergeCell ref="O22:Q22"/>
    <mergeCell ref="H15:I15"/>
    <mergeCell ref="I16:K16"/>
    <mergeCell ref="M15:O15"/>
    <mergeCell ref="M16:O16"/>
    <mergeCell ref="P15:Q15"/>
    <mergeCell ref="B61:C62"/>
    <mergeCell ref="E65:L65"/>
    <mergeCell ref="I58:M58"/>
    <mergeCell ref="C65:D65"/>
    <mergeCell ref="O65:Q65"/>
    <mergeCell ref="H69:K69"/>
    <mergeCell ref="I55:O55"/>
    <mergeCell ref="I57:O57"/>
    <mergeCell ref="C17:Q17"/>
    <mergeCell ref="C26:Q27"/>
    <mergeCell ref="J28:K28"/>
    <mergeCell ref="M28:O28"/>
    <mergeCell ref="C28:I28"/>
    <mergeCell ref="D69:G69"/>
    <mergeCell ref="D62:R62"/>
    <mergeCell ref="N58:O58"/>
    <mergeCell ref="D61:M61"/>
    <mergeCell ref="D68:K68"/>
    <mergeCell ref="H67:K67"/>
    <mergeCell ref="D67:G67"/>
    <mergeCell ref="B67:C68"/>
  </mergeCells>
  <phoneticPr fontId="0" type="noConversion"/>
  <conditionalFormatting sqref="B67">
    <cfRule type="cellIs" dxfId="8" priority="564" operator="equal">
      <formula>$T$131</formula>
    </cfRule>
  </conditionalFormatting>
  <conditionalFormatting sqref="C17:Q17">
    <cfRule type="cellIs" dxfId="7" priority="36" operator="equal">
      <formula>$T$25</formula>
    </cfRule>
  </conditionalFormatting>
  <conditionalFormatting sqref="C23:Q23">
    <cfRule type="cellIs" dxfId="6" priority="33" operator="equal">
      <formula>$T$21</formula>
    </cfRule>
    <cfRule type="cellIs" dxfId="5" priority="34" operator="equal">
      <formula>$T$23</formula>
    </cfRule>
  </conditionalFormatting>
  <conditionalFormatting sqref="M16 I16">
    <cfRule type="cellIs" dxfId="4" priority="717" operator="equal">
      <formula>$AA$1</formula>
    </cfRule>
  </conditionalFormatting>
  <conditionalFormatting sqref="M20:O20">
    <cfRule type="cellIs" dxfId="3" priority="2" operator="equal">
      <formula>$AA$1</formula>
    </cfRule>
  </conditionalFormatting>
  <conditionalFormatting sqref="O22:Q22">
    <cfRule type="cellIs" dxfId="2" priority="718" operator="equal">
      <formula>$T$20</formula>
    </cfRule>
  </conditionalFormatting>
  <conditionalFormatting sqref="P15:Q15">
    <cfRule type="cellIs" dxfId="1" priority="721" operator="equal">
      <formula>$AC$20</formula>
    </cfRule>
  </conditionalFormatting>
  <dataValidations xWindow="157" yWindow="585" count="9">
    <dataValidation type="list" allowBlank="1" showInputMessage="1" showErrorMessage="1" sqref="M34">
      <formula1>$X$2:$X$52</formula1>
    </dataValidation>
    <dataValidation type="list" allowBlank="1" showInputMessage="1" showErrorMessage="1" sqref="M32 M30">
      <formula1>$Y$2:$Y$52</formula1>
    </dataValidation>
    <dataValidation type="list" allowBlank="1" showInputMessage="1" showErrorMessage="1" sqref="M36">
      <formula1>Z$2:Z$5</formula1>
    </dataValidation>
    <dataValidation type="list" allowBlank="1" showInputMessage="1" showErrorMessage="1" sqref="J15">
      <formula1>$U$2:$U$142</formula1>
    </dataValidation>
    <dataValidation type="list" allowBlank="1" showInputMessage="1" showErrorMessage="1" sqref="L1:M1">
      <formula1>$T$1:$T$4</formula1>
    </dataValidation>
    <dataValidation type="list" allowBlank="1" showInputMessage="1" showErrorMessage="1" sqref="K19">
      <formula1>$Z$7:$Z$9</formula1>
    </dataValidation>
    <dataValidation type="list" allowBlank="1" showInputMessage="1" showErrorMessage="1" sqref="N19">
      <formula1>$AA$7:$AA$12</formula1>
    </dataValidation>
    <dataValidation type="list" allowBlank="1" showInputMessage="1" showErrorMessage="1" sqref="M40 M50 M48 M46 M44 M42">
      <formula1>$W$2:$W$86</formula1>
    </dataValidation>
    <dataValidation type="list" allowBlank="1" showInputMessage="1" showErrorMessage="1" sqref="M15">
      <formula1>$AC$3:$AC$8</formula1>
    </dataValidation>
  </dataValidations>
  <hyperlinks>
    <hyperlink ref="D67" r:id="rId1"/>
    <hyperlink ref="H15" location="Stand!F2" display="Stand!F2"/>
    <hyperlink ref="H69:K69" r:id="rId2" display="www.omd.pt/congresso/2019"/>
    <hyperlink ref="M28" r:id="rId3"/>
  </hyperlinks>
  <printOptions horizontalCentered="1" verticalCentered="1"/>
  <pageMargins left="0.19685039370078741" right="0.19685039370078741" top="0" bottom="0.19685039370078741" header="0" footer="0"/>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665" operator="equal" id="{00000000-000E-0000-0000-000004000000}">
            <xm:f>'T2'!$A$13</xm:f>
            <x14:dxf>
              <font>
                <b/>
                <i val="0"/>
                <color theme="3"/>
              </font>
              <fill>
                <patternFill>
                  <bgColor theme="9" tint="0.79998168889431442"/>
                </patternFill>
              </fill>
            </x14:dxf>
          </x14:cfRule>
          <xm:sqref>C17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77"/>
  <sheetViews>
    <sheetView showGridLines="0" zoomScaleNormal="100" workbookViewId="0">
      <selection activeCell="F2" sqref="F2:G3"/>
    </sheetView>
  </sheetViews>
  <sheetFormatPr defaultRowHeight="12" customHeight="1" x14ac:dyDescent="0.2"/>
  <cols>
    <col min="1" max="1" width="3.5703125" style="81" customWidth="1"/>
    <col min="2" max="2" width="2.28515625" style="81" bestFit="1" customWidth="1"/>
    <col min="3" max="3" width="10.7109375" style="60" customWidth="1"/>
    <col min="4" max="5" width="11.42578125" style="60" customWidth="1"/>
    <col min="6" max="7" width="11.42578125" style="81" customWidth="1"/>
    <col min="8" max="8" width="10" style="81" customWidth="1"/>
    <col min="9" max="9" width="12.85546875" style="81" customWidth="1"/>
    <col min="10" max="10" width="11.42578125" style="81" customWidth="1"/>
    <col min="11" max="11" width="3.5703125" style="81" customWidth="1"/>
    <col min="12" max="12" width="2.28515625" style="81" customWidth="1"/>
    <col min="13" max="16384" width="9.140625" style="81"/>
  </cols>
  <sheetData>
    <row r="1" spans="1:12" ht="12" customHeight="1" thickTop="1" x14ac:dyDescent="0.2">
      <c r="A1" s="76"/>
      <c r="B1" s="77"/>
      <c r="C1" s="77"/>
      <c r="D1" s="78"/>
      <c r="E1" s="79"/>
      <c r="F1" s="79"/>
      <c r="G1" s="79"/>
      <c r="H1" s="79"/>
      <c r="I1" s="79"/>
      <c r="J1" s="79"/>
      <c r="K1" s="77"/>
      <c r="L1" s="80"/>
    </row>
    <row r="2" spans="1:12" ht="12" customHeight="1" x14ac:dyDescent="0.2">
      <c r="A2" s="86"/>
      <c r="B2" s="104"/>
      <c r="C2" s="104"/>
      <c r="D2" s="104"/>
      <c r="F2" s="514" t="s">
        <v>119</v>
      </c>
      <c r="G2" s="514"/>
      <c r="H2" s="104"/>
      <c r="I2" s="104"/>
      <c r="J2" s="104"/>
      <c r="K2" s="104"/>
      <c r="L2" s="105"/>
    </row>
    <row r="3" spans="1:12" ht="12" customHeight="1" x14ac:dyDescent="0.2">
      <c r="A3" s="86"/>
      <c r="B3" s="104"/>
      <c r="C3" s="104"/>
      <c r="D3" s="104"/>
      <c r="E3" s="104"/>
      <c r="F3" s="514"/>
      <c r="G3" s="514"/>
      <c r="H3" s="104"/>
      <c r="I3" s="212" t="s">
        <v>194</v>
      </c>
      <c r="J3" s="104"/>
      <c r="K3" s="104"/>
      <c r="L3" s="105"/>
    </row>
    <row r="4" spans="1:12" ht="12" customHeight="1" x14ac:dyDescent="0.2">
      <c r="A4" s="86"/>
      <c r="B4" s="87"/>
      <c r="C4" s="87"/>
      <c r="D4" s="87"/>
      <c r="E4" s="87"/>
      <c r="F4" s="87"/>
      <c r="G4" s="87"/>
      <c r="H4" s="87"/>
      <c r="I4" s="87"/>
      <c r="J4" s="87"/>
      <c r="K4" s="87"/>
      <c r="L4" s="88"/>
    </row>
    <row r="5" spans="1:12" ht="12" customHeight="1" x14ac:dyDescent="0.2">
      <c r="A5" s="283"/>
      <c r="B5" s="284"/>
      <c r="C5" s="284"/>
      <c r="D5" s="284"/>
      <c r="E5" s="284"/>
      <c r="F5" s="284"/>
      <c r="G5" s="284"/>
      <c r="H5" s="284"/>
      <c r="I5" s="284"/>
      <c r="J5" s="284"/>
      <c r="K5" s="284"/>
      <c r="L5" s="285"/>
    </row>
    <row r="6" spans="1:12" ht="12" customHeight="1" x14ac:dyDescent="0.2">
      <c r="A6" s="86"/>
      <c r="B6" s="83"/>
      <c r="D6" s="68"/>
      <c r="E6" s="68"/>
      <c r="F6" s="68"/>
      <c r="G6" s="68"/>
      <c r="H6" s="68"/>
      <c r="I6" s="68"/>
      <c r="J6" s="68"/>
      <c r="K6" s="87"/>
      <c r="L6" s="88"/>
    </row>
    <row r="7" spans="1:12" x14ac:dyDescent="0.2">
      <c r="A7" s="86"/>
      <c r="B7" s="369"/>
      <c r="C7" s="369"/>
      <c r="D7" s="369"/>
      <c r="E7" s="522" t="str">
        <f>Serviços!$AC$25</f>
        <v>PROJECTO ESPECIAL FIL</v>
      </c>
      <c r="F7" s="522"/>
      <c r="G7" s="523" t="str">
        <f>Serviços!$AC$20</f>
        <v>(Sob Orçamento)</v>
      </c>
      <c r="H7" s="523"/>
      <c r="I7" s="369"/>
      <c r="J7" s="369"/>
      <c r="K7" s="369"/>
      <c r="L7" s="88"/>
    </row>
    <row r="8" spans="1:12" ht="12" customHeight="1" x14ac:dyDescent="0.2">
      <c r="A8" s="86"/>
      <c r="B8" s="83"/>
      <c r="C8" s="521" t="str">
        <f>'T2'!$A$53</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c r="D8" s="521"/>
      <c r="E8" s="521"/>
      <c r="F8" s="521"/>
      <c r="G8" s="521"/>
      <c r="H8" s="521"/>
      <c r="I8" s="521"/>
      <c r="J8" s="521"/>
      <c r="K8" s="87"/>
      <c r="L8" s="88"/>
    </row>
    <row r="9" spans="1:12" ht="12" customHeight="1" x14ac:dyDescent="0.2">
      <c r="A9" s="86"/>
      <c r="B9" s="83"/>
      <c r="C9" s="521"/>
      <c r="D9" s="521"/>
      <c r="E9" s="521"/>
      <c r="F9" s="521"/>
      <c r="G9" s="521"/>
      <c r="H9" s="521"/>
      <c r="I9" s="521"/>
      <c r="J9" s="521"/>
      <c r="K9" s="87"/>
      <c r="L9" s="88"/>
    </row>
    <row r="10" spans="1:12" ht="12" customHeight="1" x14ac:dyDescent="0.2">
      <c r="A10" s="86"/>
      <c r="B10" s="83"/>
      <c r="C10" s="521"/>
      <c r="D10" s="521"/>
      <c r="E10" s="521"/>
      <c r="F10" s="521"/>
      <c r="G10" s="521"/>
      <c r="H10" s="521"/>
      <c r="I10" s="521"/>
      <c r="J10" s="521"/>
      <c r="K10" s="87"/>
      <c r="L10" s="88"/>
    </row>
    <row r="11" spans="1:12" ht="12" customHeight="1" x14ac:dyDescent="0.2">
      <c r="A11" s="86"/>
      <c r="B11" s="83"/>
      <c r="C11" s="521"/>
      <c r="D11" s="521"/>
      <c r="E11" s="521"/>
      <c r="F11" s="521"/>
      <c r="G11" s="521"/>
      <c r="H11" s="521"/>
      <c r="I11" s="521"/>
      <c r="J11" s="521"/>
      <c r="K11" s="87"/>
      <c r="L11" s="88"/>
    </row>
    <row r="12" spans="1:12" ht="12" customHeight="1" x14ac:dyDescent="0.2">
      <c r="A12" s="86"/>
      <c r="B12" s="83"/>
      <c r="C12" s="335"/>
      <c r="D12" s="335"/>
      <c r="E12" s="335"/>
      <c r="F12" s="335"/>
      <c r="G12" s="335"/>
      <c r="H12" s="335"/>
      <c r="I12" s="335"/>
      <c r="J12" s="335"/>
      <c r="K12" s="87"/>
      <c r="L12" s="88"/>
    </row>
    <row r="13" spans="1:12" s="71" customFormat="1" x14ac:dyDescent="0.2">
      <c r="A13" s="82"/>
      <c r="B13" s="213"/>
      <c r="C13" s="213"/>
      <c r="D13" s="213"/>
      <c r="E13" s="213"/>
      <c r="F13" s="364" t="s">
        <v>120</v>
      </c>
      <c r="G13" s="215" t="s">
        <v>205</v>
      </c>
      <c r="H13" s="216" t="str">
        <f>'T1'!$A$3</f>
        <v>m2</v>
      </c>
      <c r="I13" s="213"/>
      <c r="J13" s="213"/>
      <c r="K13" s="213"/>
      <c r="L13" s="84"/>
    </row>
    <row r="14" spans="1:12" ht="11.25" x14ac:dyDescent="0.2">
      <c r="A14" s="82"/>
      <c r="B14" s="90" t="s">
        <v>121</v>
      </c>
      <c r="C14" s="69" t="str">
        <f>St!$A$6</f>
        <v>Estrutura:</v>
      </c>
      <c r="D14" s="63" t="str">
        <f>St!$E$1</f>
        <v>Paredes em painéis laminados a branco; Perfil em alumínio acetinado (2,5m alt)</v>
      </c>
      <c r="E14" s="63"/>
      <c r="F14" s="91"/>
      <c r="G14" s="91"/>
      <c r="H14" s="91"/>
      <c r="I14" s="91"/>
      <c r="J14" s="91"/>
      <c r="K14" s="91"/>
      <c r="L14" s="84"/>
    </row>
    <row r="15" spans="1:12" ht="11.25" x14ac:dyDescent="0.2">
      <c r="A15" s="82"/>
      <c r="B15" s="90" t="s">
        <v>121</v>
      </c>
      <c r="C15" s="68" t="str">
        <f>St!$A$11</f>
        <v>Pavimento:</v>
      </c>
      <c r="D15" s="63" t="str">
        <f>St!$E$31</f>
        <v>Alcatifa cor Cinza</v>
      </c>
      <c r="E15" s="63"/>
      <c r="F15" s="91"/>
      <c r="G15" s="91"/>
      <c r="H15" s="91"/>
      <c r="I15" s="91"/>
      <c r="J15" s="91"/>
      <c r="K15" s="91"/>
      <c r="L15" s="84"/>
    </row>
    <row r="16" spans="1:12" ht="11.25" x14ac:dyDescent="0.2">
      <c r="A16" s="82"/>
      <c r="B16" s="90" t="s">
        <v>121</v>
      </c>
      <c r="C16" s="69" t="str">
        <f>St!$A$16</f>
        <v>Electricidade:</v>
      </c>
      <c r="D16" s="93" t="str">
        <f>St!$E$21</f>
        <v>1 Quadro eléctrico monofásico até 10A com Tomada</v>
      </c>
      <c r="E16" s="63"/>
      <c r="F16" s="91"/>
      <c r="G16" s="91"/>
      <c r="H16" s="91"/>
      <c r="I16" s="91"/>
      <c r="J16" s="91"/>
      <c r="K16" s="91"/>
      <c r="L16" s="84"/>
    </row>
    <row r="17" spans="1:12" ht="11.25" x14ac:dyDescent="0.2">
      <c r="A17" s="82"/>
      <c r="B17" s="91"/>
      <c r="C17" s="63"/>
      <c r="D17" s="63" t="str">
        <f>St!$C$16</f>
        <v>1 Régua de Projectores por cada 9 m2</v>
      </c>
      <c r="E17" s="63"/>
      <c r="F17" s="91"/>
      <c r="G17" s="91"/>
      <c r="H17" s="91"/>
      <c r="I17" s="91"/>
      <c r="J17" s="91"/>
      <c r="K17" s="91"/>
      <c r="L17" s="84"/>
    </row>
    <row r="18" spans="1:12" ht="11.25" x14ac:dyDescent="0.2">
      <c r="A18" s="82"/>
      <c r="B18" s="90" t="s">
        <v>121</v>
      </c>
      <c r="C18" s="69" t="str">
        <f>St!$A$21</f>
        <v>Mobiliário:</v>
      </c>
      <c r="D18" s="63" t="str">
        <f>St!$C$26</f>
        <v>Até 18 m2:  1 Mesa e 2 Cadeiras</v>
      </c>
      <c r="E18" s="91"/>
      <c r="F18" s="91"/>
      <c r="G18" s="91"/>
      <c r="H18" s="91"/>
      <c r="I18" s="91"/>
      <c r="J18" s="91"/>
      <c r="K18" s="91"/>
      <c r="L18" s="84"/>
    </row>
    <row r="19" spans="1:12" ht="11.25" x14ac:dyDescent="0.2">
      <c r="A19" s="82"/>
      <c r="B19" s="91"/>
      <c r="C19" s="63"/>
      <c r="D19" s="63" t="str">
        <f>St!$C$31</f>
        <v>27 m2:  1 Mesa e 4 Cadeiras</v>
      </c>
      <c r="E19" s="91"/>
      <c r="F19" s="91"/>
      <c r="G19" s="91"/>
      <c r="H19" s="91"/>
      <c r="I19" s="91"/>
      <c r="J19" s="91"/>
      <c r="K19" s="91"/>
      <c r="L19" s="84"/>
    </row>
    <row r="20" spans="1:12" ht="11.25" x14ac:dyDescent="0.2">
      <c r="A20" s="82"/>
      <c r="B20" s="91"/>
      <c r="C20" s="63"/>
      <c r="D20" s="63" t="str">
        <f>St!$C$41</f>
        <v>36 m2:  2 Mesas e 8 Cadeiras</v>
      </c>
      <c r="E20" s="91"/>
      <c r="F20" s="91"/>
      <c r="G20" s="91"/>
      <c r="H20" s="91"/>
      <c r="I20" s="91"/>
      <c r="J20" s="91"/>
      <c r="K20" s="91"/>
      <c r="L20" s="84"/>
    </row>
    <row r="21" spans="1:12" ht="11.25" x14ac:dyDescent="0.2">
      <c r="A21" s="82"/>
      <c r="B21" s="91"/>
      <c r="C21" s="63"/>
      <c r="D21" s="63" t="str">
        <f>St!$C$36</f>
        <v>Mais de 36 m2:  a analisar</v>
      </c>
      <c r="E21" s="91"/>
      <c r="F21" s="91"/>
      <c r="G21" s="91"/>
      <c r="H21" s="91"/>
      <c r="I21" s="91"/>
      <c r="J21" s="91"/>
      <c r="K21" s="91"/>
      <c r="L21" s="84"/>
    </row>
    <row r="22" spans="1:12" ht="11.25" x14ac:dyDescent="0.2">
      <c r="A22" s="82"/>
      <c r="B22" s="90" t="s">
        <v>121</v>
      </c>
      <c r="C22" s="69" t="str">
        <f>St!$A$26</f>
        <v>Grafismo:</v>
      </c>
      <c r="D22" s="63" t="str">
        <f>St!$I$1</f>
        <v>Lettering com identificação da Empresa    (2,77 x 0,22) com letra Arial Bold</v>
      </c>
      <c r="E22" s="63"/>
      <c r="F22" s="91"/>
      <c r="G22" s="91"/>
      <c r="H22" s="91"/>
      <c r="I22" s="91"/>
      <c r="J22" s="91"/>
      <c r="K22" s="91"/>
      <c r="L22" s="84"/>
    </row>
    <row r="23" spans="1:12" ht="11.25" x14ac:dyDescent="0.2">
      <c r="A23" s="82"/>
      <c r="B23" s="90"/>
      <c r="C23" s="69"/>
      <c r="D23" s="63"/>
      <c r="E23" s="63"/>
      <c r="F23" s="91"/>
      <c r="G23" s="91"/>
      <c r="H23" s="91"/>
      <c r="I23" s="91"/>
      <c r="J23" s="91"/>
      <c r="K23" s="91"/>
      <c r="L23" s="84"/>
    </row>
    <row r="24" spans="1:12" s="71" customFormat="1" x14ac:dyDescent="0.2">
      <c r="A24" s="89"/>
      <c r="B24" s="213"/>
      <c r="C24" s="213"/>
      <c r="D24" s="213"/>
      <c r="E24" s="213"/>
      <c r="F24" s="364" t="s">
        <v>122</v>
      </c>
      <c r="G24" s="215" t="s">
        <v>207</v>
      </c>
      <c r="H24" s="216" t="str">
        <f>'T1'!$A$3</f>
        <v>m2</v>
      </c>
      <c r="I24" s="213"/>
      <c r="J24" s="213"/>
      <c r="K24" s="213"/>
      <c r="L24" s="84"/>
    </row>
    <row r="25" spans="1:12" ht="11.25" x14ac:dyDescent="0.2">
      <c r="A25" s="89"/>
      <c r="B25" s="90" t="s">
        <v>121</v>
      </c>
      <c r="C25" s="69" t="str">
        <f>St!$A$6</f>
        <v>Estrutura:</v>
      </c>
      <c r="D25" s="63" t="str">
        <f>St!$E$1</f>
        <v>Paredes em painéis laminados a branco; Perfil em alumínio acetinado (2,5m alt)</v>
      </c>
      <c r="E25" s="63"/>
      <c r="F25" s="91"/>
      <c r="G25" s="91"/>
      <c r="H25" s="91"/>
      <c r="I25" s="91"/>
      <c r="J25" s="91"/>
      <c r="K25" s="91"/>
      <c r="L25" s="84"/>
    </row>
    <row r="26" spans="1:12" ht="11.25" x14ac:dyDescent="0.2">
      <c r="A26" s="89"/>
      <c r="B26" s="91"/>
      <c r="D26" s="63" t="str">
        <f>St!$E$6</f>
        <v>Balcão curvo com 1 m de altura e prateleira interior na mesma estrutura do stand</v>
      </c>
      <c r="E26" s="63"/>
      <c r="F26" s="91"/>
      <c r="G26" s="91"/>
      <c r="H26" s="91"/>
      <c r="I26" s="91"/>
      <c r="J26" s="91"/>
      <c r="K26" s="91"/>
      <c r="L26" s="92"/>
    </row>
    <row r="27" spans="1:12" ht="11.25" x14ac:dyDescent="0.2">
      <c r="A27" s="89"/>
      <c r="B27" s="90" t="s">
        <v>121</v>
      </c>
      <c r="C27" s="68" t="str">
        <f>St!$A$11</f>
        <v>Pavimento:</v>
      </c>
      <c r="D27" s="63" t="str">
        <f>St!$E$31</f>
        <v>Alcatifa cor Cinza</v>
      </c>
      <c r="E27" s="63"/>
      <c r="F27" s="91"/>
      <c r="G27" s="91"/>
      <c r="H27" s="91"/>
      <c r="I27" s="91"/>
      <c r="J27" s="91"/>
      <c r="K27" s="91"/>
      <c r="L27" s="92"/>
    </row>
    <row r="28" spans="1:12" ht="11.25" x14ac:dyDescent="0.2">
      <c r="A28" s="89"/>
      <c r="B28" s="90" t="s">
        <v>121</v>
      </c>
      <c r="C28" s="69" t="str">
        <f>St!$A$16</f>
        <v>Electricidade:</v>
      </c>
      <c r="D28" s="93" t="str">
        <f>St!$E$21</f>
        <v>1 Quadro eléctrico monofásico até 10A com Tomada</v>
      </c>
      <c r="E28" s="63"/>
      <c r="F28" s="91"/>
      <c r="G28" s="91"/>
      <c r="H28" s="91"/>
      <c r="I28" s="91"/>
      <c r="J28" s="91"/>
      <c r="K28" s="91"/>
      <c r="L28" s="92"/>
    </row>
    <row r="29" spans="1:12" ht="11.25" x14ac:dyDescent="0.2">
      <c r="A29" s="89"/>
      <c r="B29" s="91"/>
      <c r="D29" s="63" t="str">
        <f>St!$C$16</f>
        <v>1 Régua de Projectores por cada 9 m2</v>
      </c>
      <c r="E29" s="63"/>
      <c r="F29" s="91"/>
      <c r="G29" s="91"/>
      <c r="H29" s="94"/>
      <c r="I29" s="91"/>
      <c r="J29" s="91"/>
      <c r="K29" s="91"/>
      <c r="L29" s="92"/>
    </row>
    <row r="30" spans="1:12" ht="11.25" x14ac:dyDescent="0.2">
      <c r="A30" s="89"/>
      <c r="B30" s="90" t="s">
        <v>121</v>
      </c>
      <c r="C30" s="69" t="str">
        <f>St!$A$21</f>
        <v>Mobiliário:</v>
      </c>
      <c r="D30" s="63" t="str">
        <f>St!$C$26</f>
        <v>Até 18 m2:  1 Mesa e 2 Cadeiras</v>
      </c>
      <c r="E30" s="91"/>
      <c r="F30" s="91"/>
      <c r="G30" s="91"/>
      <c r="H30" s="91"/>
      <c r="I30" s="91"/>
      <c r="J30" s="91"/>
      <c r="K30" s="91"/>
      <c r="L30" s="92"/>
    </row>
    <row r="31" spans="1:12" ht="11.25" x14ac:dyDescent="0.2">
      <c r="A31" s="89"/>
      <c r="B31" s="91"/>
      <c r="C31" s="63"/>
      <c r="D31" s="63" t="str">
        <f>St!$C$31</f>
        <v>27 m2:  1 Mesa e 4 Cadeiras</v>
      </c>
      <c r="E31" s="91"/>
      <c r="F31" s="91"/>
      <c r="G31" s="91"/>
      <c r="H31" s="91"/>
      <c r="I31" s="91"/>
      <c r="J31" s="91"/>
      <c r="K31" s="91"/>
      <c r="L31" s="92"/>
    </row>
    <row r="32" spans="1:12" ht="11.25" x14ac:dyDescent="0.2">
      <c r="A32" s="89"/>
      <c r="B32" s="91"/>
      <c r="C32" s="63"/>
      <c r="D32" s="63" t="str">
        <f>St!$C$41</f>
        <v>36 m2:  2 Mesas e 8 Cadeiras</v>
      </c>
      <c r="E32" s="91"/>
      <c r="F32" s="91"/>
      <c r="G32" s="91"/>
      <c r="H32" s="91"/>
      <c r="I32" s="91"/>
      <c r="J32" s="91"/>
      <c r="K32" s="91"/>
      <c r="L32" s="92"/>
    </row>
    <row r="33" spans="1:12" ht="11.25" x14ac:dyDescent="0.2">
      <c r="A33" s="89"/>
      <c r="B33" s="91"/>
      <c r="D33" s="63" t="str">
        <f>St!$C$36</f>
        <v>Mais de 36 m2:  a analisar</v>
      </c>
      <c r="E33" s="91"/>
      <c r="F33" s="91"/>
      <c r="G33" s="91"/>
      <c r="H33" s="91"/>
      <c r="I33" s="91"/>
      <c r="J33" s="91"/>
      <c r="K33" s="91"/>
      <c r="L33" s="92"/>
    </row>
    <row r="34" spans="1:12" ht="11.25" x14ac:dyDescent="0.2">
      <c r="A34" s="89"/>
      <c r="B34" s="90" t="s">
        <v>121</v>
      </c>
      <c r="C34" s="69" t="str">
        <f>St!$A$26</f>
        <v>Grafismo:</v>
      </c>
      <c r="D34" s="63" t="str">
        <f>St!$I$6</f>
        <v>Lettering com identificação da Empresa  (1,48 x 0,26 / 0,47 altura central) com letra Arial Bold</v>
      </c>
      <c r="E34" s="63"/>
      <c r="F34" s="91"/>
      <c r="G34" s="91"/>
      <c r="H34" s="91"/>
      <c r="I34" s="91"/>
      <c r="J34" s="91"/>
      <c r="K34" s="91"/>
      <c r="L34" s="92"/>
    </row>
    <row r="35" spans="1:12" ht="11.25" x14ac:dyDescent="0.2">
      <c r="A35" s="89"/>
      <c r="B35" s="90"/>
      <c r="C35" s="69"/>
      <c r="D35" s="63"/>
      <c r="E35" s="63"/>
      <c r="F35" s="91"/>
      <c r="G35" s="91"/>
      <c r="H35" s="91"/>
      <c r="I35" s="91"/>
      <c r="J35" s="91"/>
      <c r="K35" s="91"/>
      <c r="L35" s="92"/>
    </row>
    <row r="36" spans="1:12" s="71" customFormat="1" x14ac:dyDescent="0.2">
      <c r="A36" s="82"/>
      <c r="B36" s="213"/>
      <c r="C36" s="213"/>
      <c r="D36" s="213"/>
      <c r="E36" s="213"/>
      <c r="F36" s="214" t="s">
        <v>200</v>
      </c>
      <c r="G36" s="217" t="s">
        <v>206</v>
      </c>
      <c r="H36" s="218" t="str">
        <f>'T1'!$A$3</f>
        <v>m2</v>
      </c>
      <c r="I36" s="213"/>
      <c r="J36" s="213"/>
      <c r="K36" s="213"/>
      <c r="L36" s="84"/>
    </row>
    <row r="37" spans="1:12" ht="11.25" x14ac:dyDescent="0.2">
      <c r="A37" s="82"/>
      <c r="B37" s="90" t="s">
        <v>121</v>
      </c>
      <c r="C37" s="69" t="str">
        <f>St!$A$6</f>
        <v>Estrutura:</v>
      </c>
      <c r="D37" s="63" t="str">
        <f>St!$E$1</f>
        <v>Paredes em painéis laminados a branco; Perfil em alumínio acetinado (2,5m alt)</v>
      </c>
      <c r="E37" s="63"/>
      <c r="F37" s="91"/>
      <c r="G37" s="91"/>
      <c r="H37" s="91"/>
      <c r="I37" s="91"/>
      <c r="J37" s="91"/>
      <c r="K37" s="91"/>
      <c r="L37" s="84"/>
    </row>
    <row r="38" spans="1:12" ht="11.25" x14ac:dyDescent="0.2">
      <c r="A38" s="89"/>
      <c r="B38" s="90" t="s">
        <v>121</v>
      </c>
      <c r="C38" s="68" t="str">
        <f>St!$A$11</f>
        <v>Pavimento:</v>
      </c>
      <c r="D38" s="63" t="str">
        <f>St!$E$31</f>
        <v>Alcatifa cor Cinza</v>
      </c>
      <c r="E38" s="63"/>
      <c r="F38" s="91"/>
      <c r="G38" s="91"/>
      <c r="H38" s="91"/>
      <c r="I38" s="91"/>
      <c r="J38" s="91"/>
      <c r="K38" s="91"/>
      <c r="L38" s="84"/>
    </row>
    <row r="39" spans="1:12" ht="11.25" x14ac:dyDescent="0.2">
      <c r="A39" s="89"/>
      <c r="B39" s="90" t="s">
        <v>121</v>
      </c>
      <c r="C39" s="69" t="str">
        <f>St!$A$16</f>
        <v>Electricidade:</v>
      </c>
      <c r="D39" s="93" t="str">
        <f>St!$E$21</f>
        <v>1 Quadro eléctrico monofásico até 10A com Tomada</v>
      </c>
      <c r="E39" s="63"/>
      <c r="F39" s="91"/>
      <c r="G39" s="91"/>
      <c r="H39" s="91"/>
      <c r="I39" s="91"/>
      <c r="J39" s="91"/>
      <c r="K39" s="91"/>
      <c r="L39" s="84"/>
    </row>
    <row r="40" spans="1:12" ht="11.25" x14ac:dyDescent="0.2">
      <c r="A40" s="89"/>
      <c r="B40" s="91"/>
      <c r="D40" s="63" t="str">
        <f>St!$C$16</f>
        <v>1 Régua de Projectores por cada 9 m2</v>
      </c>
      <c r="E40" s="63"/>
      <c r="F40" s="91"/>
      <c r="G40" s="91"/>
      <c r="H40" s="94"/>
      <c r="I40" s="91"/>
      <c r="J40" s="91"/>
      <c r="K40" s="91"/>
      <c r="L40" s="84"/>
    </row>
    <row r="41" spans="1:12" ht="11.25" x14ac:dyDescent="0.2">
      <c r="A41" s="89"/>
      <c r="B41" s="90" t="s">
        <v>121</v>
      </c>
      <c r="C41" s="69" t="str">
        <f>St!$A$21</f>
        <v>Mobiliário:</v>
      </c>
      <c r="D41" s="63" t="str">
        <f>St!$C$26</f>
        <v>Até 18 m2:  1 Mesa e 2 Cadeiras</v>
      </c>
      <c r="E41" s="91"/>
      <c r="F41" s="91"/>
      <c r="G41" s="91"/>
      <c r="H41" s="91"/>
      <c r="I41" s="91"/>
      <c r="J41" s="91"/>
      <c r="K41" s="91"/>
      <c r="L41" s="84"/>
    </row>
    <row r="42" spans="1:12" ht="11.25" x14ac:dyDescent="0.2">
      <c r="A42" s="89"/>
      <c r="B42" s="91"/>
      <c r="C42" s="63"/>
      <c r="D42" s="63" t="str">
        <f>St!$C$31</f>
        <v>27 m2:  1 Mesa e 4 Cadeiras</v>
      </c>
      <c r="E42" s="91"/>
      <c r="F42" s="91"/>
      <c r="G42" s="91"/>
      <c r="H42" s="91"/>
      <c r="I42" s="91"/>
      <c r="J42" s="91"/>
      <c r="K42" s="91"/>
      <c r="L42" s="84"/>
    </row>
    <row r="43" spans="1:12" ht="11.25" x14ac:dyDescent="0.2">
      <c r="A43" s="89"/>
      <c r="B43" s="91"/>
      <c r="C43" s="63"/>
      <c r="D43" s="63" t="str">
        <f>St!$C$41</f>
        <v>36 m2:  2 Mesas e 8 Cadeiras</v>
      </c>
      <c r="E43" s="91"/>
      <c r="F43" s="91"/>
      <c r="G43" s="91"/>
      <c r="H43" s="91"/>
      <c r="I43" s="91"/>
      <c r="J43" s="91"/>
      <c r="K43" s="91"/>
      <c r="L43" s="84"/>
    </row>
    <row r="44" spans="1:12" ht="11.25" x14ac:dyDescent="0.2">
      <c r="A44" s="89"/>
      <c r="B44" s="91"/>
      <c r="D44" s="63" t="str">
        <f>St!$C$36</f>
        <v>Mais de 36 m2:  a analisar</v>
      </c>
      <c r="E44" s="91"/>
      <c r="F44" s="91"/>
      <c r="G44" s="91"/>
      <c r="H44" s="91"/>
      <c r="I44" s="91"/>
      <c r="J44" s="91"/>
      <c r="K44" s="91"/>
      <c r="L44" s="84"/>
    </row>
    <row r="45" spans="1:12" ht="11.25" x14ac:dyDescent="0.2">
      <c r="A45" s="89"/>
      <c r="B45" s="90" t="s">
        <v>121</v>
      </c>
      <c r="C45" s="69" t="str">
        <f>St!$A$26</f>
        <v>Grafismo:</v>
      </c>
      <c r="D45" s="63" t="str">
        <f>St!$I$6</f>
        <v>Lettering com identificação da Empresa  (1,48 x 0,26 / 0,47 altura central) com letra Arial Bold</v>
      </c>
      <c r="E45" s="63"/>
      <c r="F45" s="91"/>
      <c r="G45" s="91"/>
      <c r="H45" s="91"/>
      <c r="I45" s="91"/>
      <c r="J45" s="91"/>
      <c r="K45" s="91"/>
      <c r="L45" s="84"/>
    </row>
    <row r="46" spans="1:12" ht="11.25" x14ac:dyDescent="0.2">
      <c r="A46" s="89"/>
      <c r="B46" s="90"/>
      <c r="C46" s="69"/>
      <c r="D46" s="63"/>
      <c r="E46" s="63"/>
      <c r="F46" s="91"/>
      <c r="G46" s="91"/>
      <c r="H46" s="91"/>
      <c r="I46" s="91"/>
      <c r="J46" s="91"/>
      <c r="K46" s="91"/>
      <c r="L46" s="84"/>
    </row>
    <row r="47" spans="1:12" s="71" customFormat="1" x14ac:dyDescent="0.2">
      <c r="A47" s="89"/>
      <c r="B47" s="213"/>
      <c r="C47" s="213"/>
      <c r="D47" s="513" t="s">
        <v>201</v>
      </c>
      <c r="E47" s="513"/>
      <c r="F47" s="216" t="str">
        <f>'T1'!$A$3</f>
        <v>m2</v>
      </c>
      <c r="G47" s="219">
        <f>Serviços!$AD$16</f>
        <v>1171.5</v>
      </c>
      <c r="H47" s="336" t="str">
        <f>St!$I$11</f>
        <v>(Só aplicável em espaços com 3 frentes)</v>
      </c>
      <c r="I47" s="221"/>
      <c r="J47" s="213"/>
      <c r="K47" s="213"/>
      <c r="L47" s="92"/>
    </row>
    <row r="48" spans="1:12" ht="11.25" x14ac:dyDescent="0.2">
      <c r="A48" s="89"/>
      <c r="B48" s="90" t="s">
        <v>121</v>
      </c>
      <c r="C48" s="69" t="str">
        <f>St!$A$6</f>
        <v>Estrutura:</v>
      </c>
      <c r="D48" s="65" t="str">
        <f>St!$G$1</f>
        <v>Estrutura cubo em aglomerado de madeira (2,50m alt.)</v>
      </c>
      <c r="E48" s="63"/>
      <c r="F48" s="63"/>
      <c r="G48" s="91"/>
      <c r="H48" s="91"/>
      <c r="I48" s="91"/>
      <c r="J48" s="91"/>
      <c r="K48" s="91"/>
      <c r="L48" s="92"/>
    </row>
    <row r="49" spans="1:12" ht="11.25" x14ac:dyDescent="0.2">
      <c r="A49" s="89"/>
      <c r="B49" s="91"/>
      <c r="D49" s="93" t="str">
        <f>St!$E$11</f>
        <v>Gabinete com porta em MDF pintado a branco 1,40m x 0,90m x 2,30m</v>
      </c>
      <c r="E49" s="63"/>
      <c r="F49" s="63"/>
      <c r="G49" s="91"/>
      <c r="H49" s="91"/>
      <c r="I49" s="91"/>
      <c r="J49" s="91"/>
      <c r="K49" s="91"/>
      <c r="L49" s="92"/>
    </row>
    <row r="50" spans="1:12" ht="11.25" x14ac:dyDescent="0.2">
      <c r="A50" s="89"/>
      <c r="B50" s="90" t="s">
        <v>121</v>
      </c>
      <c r="C50" s="68" t="str">
        <f>St!$A$11</f>
        <v>Pavimento:</v>
      </c>
      <c r="D50" s="70" t="str">
        <f>St!$C$6</f>
        <v>18 m2 de Alcatifa cor Cinza</v>
      </c>
      <c r="E50" s="63"/>
      <c r="F50" s="91"/>
      <c r="G50" s="91"/>
      <c r="H50" s="91"/>
      <c r="I50" s="91"/>
      <c r="J50" s="91"/>
      <c r="K50" s="91"/>
      <c r="L50" s="92"/>
    </row>
    <row r="51" spans="1:12" ht="11.25" x14ac:dyDescent="0.2">
      <c r="A51" s="89"/>
      <c r="B51" s="90"/>
      <c r="C51" s="68"/>
      <c r="D51" s="70" t="str">
        <f>St!$E$26</f>
        <v>9 m2 de Estrado 0,10m Alcatifado</v>
      </c>
      <c r="E51" s="63"/>
      <c r="F51" s="70"/>
      <c r="G51" s="91"/>
      <c r="H51" s="91"/>
      <c r="I51" s="91"/>
      <c r="J51" s="91"/>
      <c r="K51" s="91"/>
      <c r="L51" s="92"/>
    </row>
    <row r="52" spans="1:12" ht="11.25" x14ac:dyDescent="0.2">
      <c r="A52" s="89"/>
      <c r="B52" s="90" t="s">
        <v>121</v>
      </c>
      <c r="C52" s="69" t="str">
        <f>St!$A$16</f>
        <v>Electricidade:</v>
      </c>
      <c r="D52" s="93" t="str">
        <f>St!$E$21</f>
        <v>1 Quadro eléctrico monofásico até 10A com Tomada</v>
      </c>
      <c r="E52" s="63"/>
      <c r="F52" s="63"/>
      <c r="G52" s="91"/>
      <c r="H52" s="91"/>
      <c r="I52" s="91"/>
      <c r="J52" s="91"/>
      <c r="K52" s="91"/>
      <c r="L52" s="92"/>
    </row>
    <row r="53" spans="1:12" ht="11.25" x14ac:dyDescent="0.2">
      <c r="A53" s="89"/>
      <c r="B53" s="90"/>
      <c r="C53" s="63"/>
      <c r="D53" s="93" t="str">
        <f>St!$G$6</f>
        <v>4 Projectores de halogéneo 300w</v>
      </c>
      <c r="E53" s="63"/>
      <c r="F53" s="63"/>
      <c r="G53" s="91"/>
      <c r="H53" s="91"/>
      <c r="I53" s="91"/>
      <c r="J53" s="91"/>
      <c r="K53" s="91"/>
      <c r="L53" s="92"/>
    </row>
    <row r="54" spans="1:12" ht="11.25" x14ac:dyDescent="0.2">
      <c r="A54" s="89"/>
      <c r="B54" s="90" t="s">
        <v>121</v>
      </c>
      <c r="C54" s="69" t="str">
        <f>St!$A$21</f>
        <v>Mobiliário:</v>
      </c>
      <c r="D54" s="93" t="str">
        <f>St!$C$21</f>
        <v>1 Mesa e 3 Cadeiras</v>
      </c>
      <c r="E54" s="63"/>
      <c r="F54" s="63"/>
      <c r="G54" s="91"/>
      <c r="H54" s="91"/>
      <c r="I54" s="91"/>
      <c r="J54" s="91"/>
      <c r="K54" s="91"/>
      <c r="L54" s="92"/>
    </row>
    <row r="55" spans="1:12" ht="11.25" x14ac:dyDescent="0.2">
      <c r="A55" s="89"/>
      <c r="B55" s="90" t="s">
        <v>121</v>
      </c>
      <c r="C55" s="69" t="str">
        <f>St!$A$26</f>
        <v>Grafismo:</v>
      </c>
      <c r="D55" s="93" t="str">
        <f>St!$I$26</f>
        <v>1 Lona 0,80m x 2,30m fixa ao modulo com imagem num só lado</v>
      </c>
      <c r="E55" s="63"/>
      <c r="F55" s="63"/>
      <c r="G55" s="91"/>
      <c r="H55" s="91"/>
      <c r="I55" s="91"/>
      <c r="J55" s="91"/>
      <c r="K55" s="91"/>
      <c r="L55" s="92"/>
    </row>
    <row r="56" spans="1:12" ht="11.25" x14ac:dyDescent="0.2">
      <c r="A56" s="89"/>
      <c r="B56" s="91"/>
      <c r="C56" s="68"/>
      <c r="D56" s="93" t="str">
        <f>St!$I$21</f>
        <v>1 Fotografia de 1,40m x 2,30m (parede de fundo junto ao gabinete)</v>
      </c>
      <c r="E56" s="63"/>
      <c r="F56" s="63"/>
      <c r="G56" s="91"/>
      <c r="H56" s="91"/>
      <c r="I56" s="91"/>
      <c r="J56" s="91"/>
      <c r="K56" s="91"/>
      <c r="L56" s="92"/>
    </row>
    <row r="57" spans="1:12" ht="11.25" x14ac:dyDescent="0.2">
      <c r="A57" s="89"/>
      <c r="B57" s="91"/>
      <c r="C57" s="68"/>
      <c r="D57" s="93" t="str">
        <f>St!$I$16</f>
        <v>1 Lettering em autocolante vinil 1,40m de comprimento com letra Arial Bold</v>
      </c>
      <c r="E57" s="63"/>
      <c r="F57" s="63"/>
      <c r="G57" s="91"/>
      <c r="H57" s="91"/>
      <c r="I57" s="91"/>
      <c r="J57" s="91"/>
      <c r="K57" s="91"/>
      <c r="L57" s="92"/>
    </row>
    <row r="58" spans="1:12" ht="11.25" x14ac:dyDescent="0.2">
      <c r="A58" s="89"/>
      <c r="B58" s="91"/>
      <c r="C58" s="68"/>
      <c r="E58" s="63"/>
      <c r="F58" s="63"/>
      <c r="G58" s="91"/>
      <c r="H58" s="91"/>
      <c r="I58" s="91"/>
      <c r="J58" s="91"/>
      <c r="K58" s="91"/>
      <c r="L58" s="92"/>
    </row>
    <row r="59" spans="1:12" s="71" customFormat="1" x14ac:dyDescent="0.2">
      <c r="A59" s="89"/>
      <c r="B59" s="213"/>
      <c r="C59" s="213"/>
      <c r="D59" s="513" t="s">
        <v>313</v>
      </c>
      <c r="E59" s="513"/>
      <c r="F59" s="216" t="str">
        <f>'T1'!$A$3</f>
        <v>m2</v>
      </c>
      <c r="G59" s="219">
        <f>Serviços!$AD$17</f>
        <v>1451.4</v>
      </c>
      <c r="H59" s="220"/>
      <c r="I59" s="221"/>
      <c r="J59" s="213"/>
      <c r="K59" s="213"/>
      <c r="L59" s="92"/>
    </row>
    <row r="60" spans="1:12" ht="11.25" x14ac:dyDescent="0.2">
      <c r="A60" s="89"/>
      <c r="B60" s="90" t="s">
        <v>121</v>
      </c>
      <c r="C60" s="69" t="str">
        <f>St!$A$6</f>
        <v>Estrutura:</v>
      </c>
      <c r="D60" s="65" t="str">
        <f>St!$G$1</f>
        <v>Estrutura cubo em aglomerado de madeira (2,50m alt.)</v>
      </c>
      <c r="E60" s="63"/>
      <c r="F60" s="63"/>
      <c r="G60" s="91"/>
      <c r="H60" s="91"/>
      <c r="I60" s="91"/>
      <c r="J60" s="91"/>
      <c r="K60" s="91"/>
      <c r="L60" s="92"/>
    </row>
    <row r="61" spans="1:12" ht="11.25" x14ac:dyDescent="0.2">
      <c r="A61" s="89"/>
      <c r="B61" s="91"/>
      <c r="D61" s="93" t="str">
        <f>St!$E$11</f>
        <v>Gabinete com porta em MDF pintado a branco 1,40m x 0,90m x 2,30m</v>
      </c>
      <c r="E61" s="63"/>
      <c r="F61" s="63"/>
      <c r="G61" s="91"/>
      <c r="H61" s="91"/>
      <c r="I61" s="91"/>
      <c r="J61" s="91"/>
      <c r="K61" s="91"/>
      <c r="L61" s="92"/>
    </row>
    <row r="62" spans="1:12" ht="11.25" x14ac:dyDescent="0.2">
      <c r="A62" s="89"/>
      <c r="B62" s="90" t="s">
        <v>121</v>
      </c>
      <c r="C62" s="68" t="str">
        <f>St!$A$11</f>
        <v>Pavimento:</v>
      </c>
      <c r="D62" s="95" t="str">
        <f>St!$C$11</f>
        <v>27 m2 de Alcatifa cor Cinza</v>
      </c>
      <c r="E62" s="63"/>
      <c r="F62" s="91"/>
      <c r="G62" s="91"/>
      <c r="H62" s="91"/>
      <c r="I62" s="91"/>
      <c r="J62" s="91"/>
      <c r="K62" s="91"/>
      <c r="L62" s="92"/>
    </row>
    <row r="63" spans="1:12" ht="11.25" x14ac:dyDescent="0.2">
      <c r="A63" s="89"/>
      <c r="B63" s="90"/>
      <c r="C63" s="68"/>
      <c r="D63" s="70" t="str">
        <f>St!$E$26</f>
        <v>9 m2 de Estrado 0,10m Alcatifado</v>
      </c>
      <c r="E63" s="63"/>
      <c r="F63" s="70"/>
      <c r="G63" s="91"/>
      <c r="H63" s="91"/>
      <c r="I63" s="91"/>
      <c r="J63" s="91"/>
      <c r="K63" s="91"/>
      <c r="L63" s="92"/>
    </row>
    <row r="64" spans="1:12" ht="11.25" x14ac:dyDescent="0.2">
      <c r="A64" s="89"/>
      <c r="B64" s="90" t="s">
        <v>121</v>
      </c>
      <c r="C64" s="69" t="str">
        <f>St!$A$16</f>
        <v>Electricidade:</v>
      </c>
      <c r="D64" s="93" t="str">
        <f>St!$E$21</f>
        <v>1 Quadro eléctrico monofásico até 10A com Tomada</v>
      </c>
      <c r="E64" s="63"/>
      <c r="F64" s="63"/>
      <c r="G64" s="91"/>
      <c r="H64" s="91"/>
      <c r="I64" s="91"/>
      <c r="J64" s="91"/>
      <c r="K64" s="91"/>
      <c r="L64" s="92"/>
    </row>
    <row r="65" spans="1:12" ht="11.25" x14ac:dyDescent="0.2">
      <c r="A65" s="89"/>
      <c r="B65" s="90"/>
      <c r="C65" s="63"/>
      <c r="D65" s="93" t="str">
        <f>St!$G$12</f>
        <v>6 Projectores de halogéneo 300w</v>
      </c>
      <c r="E65" s="63"/>
      <c r="F65" s="63"/>
      <c r="G65" s="91"/>
      <c r="H65" s="91"/>
      <c r="I65" s="91"/>
      <c r="J65" s="91"/>
      <c r="K65" s="91"/>
      <c r="L65" s="92"/>
    </row>
    <row r="66" spans="1:12" ht="11.25" x14ac:dyDescent="0.2">
      <c r="A66" s="89"/>
      <c r="B66" s="90" t="s">
        <v>121</v>
      </c>
      <c r="C66" s="69" t="str">
        <f>St!$A$21</f>
        <v>Mobiliário:</v>
      </c>
      <c r="D66" s="93" t="str">
        <f>St!$C$21</f>
        <v>1 Mesa e 3 Cadeiras</v>
      </c>
      <c r="E66" s="63"/>
      <c r="F66" s="63"/>
      <c r="G66" s="91"/>
      <c r="H66" s="91"/>
      <c r="I66" s="91"/>
      <c r="J66" s="91"/>
      <c r="K66" s="91"/>
      <c r="L66" s="92"/>
    </row>
    <row r="67" spans="1:12" ht="11.25" x14ac:dyDescent="0.2">
      <c r="A67" s="89"/>
      <c r="B67" s="90" t="s">
        <v>121</v>
      </c>
      <c r="C67" s="69" t="str">
        <f>St!$A$26</f>
        <v>Grafismo:</v>
      </c>
      <c r="D67" s="93" t="str">
        <f>St!$I$26</f>
        <v>1 Lona 0,80m x 2,30m fixa ao modulo com imagem num só lado</v>
      </c>
      <c r="E67" s="63"/>
      <c r="F67" s="63"/>
      <c r="G67" s="91"/>
      <c r="H67" s="91"/>
      <c r="I67" s="91"/>
      <c r="J67" s="91"/>
      <c r="K67" s="91"/>
      <c r="L67" s="92"/>
    </row>
    <row r="68" spans="1:12" ht="11.25" x14ac:dyDescent="0.2">
      <c r="A68" s="89"/>
      <c r="B68" s="91"/>
      <c r="C68" s="68"/>
      <c r="D68" s="93" t="str">
        <f>St!$I$21</f>
        <v>1 Fotografia de 1,40m x 2,30m (parede de fundo junto ao gabinete)</v>
      </c>
      <c r="E68" s="63"/>
      <c r="F68" s="63"/>
      <c r="G68" s="91"/>
      <c r="H68" s="91"/>
      <c r="I68" s="91"/>
      <c r="J68" s="91"/>
      <c r="K68" s="91"/>
      <c r="L68" s="92"/>
    </row>
    <row r="69" spans="1:12" ht="11.25" x14ac:dyDescent="0.2">
      <c r="A69" s="89"/>
      <c r="B69" s="91"/>
      <c r="C69" s="68"/>
      <c r="D69" s="93" t="str">
        <f>St!$I$16</f>
        <v>1 Lettering em autocolante vinil 1,40m de comprimento com letra Arial Bold</v>
      </c>
      <c r="E69" s="63"/>
      <c r="F69" s="63"/>
      <c r="G69" s="91"/>
      <c r="H69" s="91"/>
      <c r="I69" s="91"/>
      <c r="J69" s="91"/>
      <c r="K69" s="91"/>
      <c r="L69" s="92"/>
    </row>
    <row r="70" spans="1:12" ht="11.25" x14ac:dyDescent="0.2">
      <c r="A70" s="89"/>
      <c r="B70" s="91"/>
      <c r="C70" s="68"/>
      <c r="E70" s="63"/>
      <c r="F70" s="63"/>
      <c r="G70" s="91"/>
      <c r="H70" s="91"/>
      <c r="I70" s="91"/>
      <c r="J70" s="91"/>
      <c r="K70" s="91"/>
      <c r="L70" s="92"/>
    </row>
    <row r="71" spans="1:12" ht="11.25" x14ac:dyDescent="0.2">
      <c r="A71" s="89"/>
      <c r="B71" s="91"/>
      <c r="C71" s="68"/>
      <c r="E71" s="63"/>
      <c r="F71" s="63"/>
      <c r="G71" s="91"/>
      <c r="H71" s="91"/>
      <c r="I71" s="91"/>
      <c r="J71" s="91"/>
      <c r="K71" s="91"/>
      <c r="L71" s="92"/>
    </row>
    <row r="72" spans="1:12" ht="11.25" x14ac:dyDescent="0.2">
      <c r="A72" s="86"/>
      <c r="B72" s="91"/>
      <c r="C72" s="515" t="str">
        <f>'T2'!$A$43</f>
        <v>A redução ou a eliminação de elementos que constituam a estrutura do stand, não implicam uma redução de custos.
Todo o material utilizado no stand, é alugado, pelo que qualquer dano provocado, o expositor terá que assumir os custos.</v>
      </c>
      <c r="D72" s="516"/>
      <c r="E72" s="516"/>
      <c r="F72" s="516"/>
      <c r="G72" s="516"/>
      <c r="H72" s="516"/>
      <c r="I72" s="516"/>
      <c r="J72" s="517"/>
      <c r="K72" s="87"/>
      <c r="L72" s="88"/>
    </row>
    <row r="73" spans="1:12" ht="11.25" x14ac:dyDescent="0.2">
      <c r="A73" s="86"/>
      <c r="B73" s="91"/>
      <c r="C73" s="518"/>
      <c r="D73" s="519"/>
      <c r="E73" s="519"/>
      <c r="F73" s="519"/>
      <c r="G73" s="519"/>
      <c r="H73" s="519"/>
      <c r="I73" s="519"/>
      <c r="J73" s="520"/>
      <c r="K73" s="87"/>
      <c r="L73" s="88"/>
    </row>
    <row r="74" spans="1:12" ht="11.25" x14ac:dyDescent="0.2">
      <c r="A74" s="86"/>
      <c r="B74" s="257"/>
      <c r="C74" s="363"/>
      <c r="D74" s="363"/>
      <c r="E74" s="363"/>
      <c r="F74" s="363"/>
      <c r="G74" s="363"/>
      <c r="H74" s="363"/>
      <c r="I74" s="363"/>
      <c r="J74" s="363"/>
      <c r="K74" s="87"/>
      <c r="L74" s="88"/>
    </row>
    <row r="75" spans="1:12" ht="11.25" x14ac:dyDescent="0.2">
      <c r="A75" s="86"/>
      <c r="B75" s="83"/>
      <c r="C75" s="83"/>
      <c r="D75" s="83"/>
      <c r="E75" s="83"/>
      <c r="F75" s="83"/>
      <c r="G75" s="83"/>
      <c r="H75" s="83"/>
      <c r="I75" s="83"/>
      <c r="J75" s="83"/>
      <c r="K75" s="87"/>
      <c r="L75" s="88"/>
    </row>
    <row r="76" spans="1:12" thickBot="1" x14ac:dyDescent="0.25">
      <c r="A76" s="96"/>
      <c r="B76" s="97"/>
      <c r="C76" s="98"/>
      <c r="D76" s="98"/>
      <c r="E76" s="98"/>
      <c r="F76" s="97"/>
      <c r="G76" s="97"/>
      <c r="H76" s="97"/>
      <c r="I76" s="97"/>
      <c r="J76" s="97"/>
      <c r="K76" s="97"/>
      <c r="L76" s="99"/>
    </row>
    <row r="77" spans="1:12" ht="12" customHeight="1" thickTop="1" x14ac:dyDescent="0.2"/>
  </sheetData>
  <sheetProtection algorithmName="SHA-512" hashValue="0rzkQA3+AFVGdyAPbZcYdmeLYYlHn5Z/8iPvaTCSvrM5b6fiSY3d0oDoQc8QZkeujf/WQr7j7x/QOZIC8EUtow==" saltValue="npWLC7jv6wfpu+zzM6NKOw==" spinCount="100000" sheet="1" objects="1" scenarios="1" selectLockedCells="1"/>
  <mergeCells count="7">
    <mergeCell ref="D47:E47"/>
    <mergeCell ref="F2:G3"/>
    <mergeCell ref="C72:J73"/>
    <mergeCell ref="D59:E59"/>
    <mergeCell ref="C8:J11"/>
    <mergeCell ref="E7:F7"/>
    <mergeCell ref="G7:H7"/>
  </mergeCells>
  <hyperlinks>
    <hyperlink ref="I3" location="Serviços!J15" display="◄"/>
  </hyperlinks>
  <printOptions horizontalCentered="1" verticalCentered="1"/>
  <pageMargins left="0.19685039370078741" right="0.19685039370078741" top="0.39370078740157483"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6"/>
  <sheetViews>
    <sheetView showGridLines="0" defaultGridColor="0" colorId="22" zoomScaleNormal="100" workbookViewId="0">
      <selection activeCell="C44" sqref="C44"/>
    </sheetView>
  </sheetViews>
  <sheetFormatPr defaultColWidth="9.140625" defaultRowHeight="11.25" customHeight="1" x14ac:dyDescent="0.2"/>
  <cols>
    <col min="1" max="1" width="9.85546875" style="8" customWidth="1"/>
    <col min="2" max="2" width="1.140625" style="8" customWidth="1"/>
    <col min="3" max="3" width="38.85546875" style="8" bestFit="1" customWidth="1"/>
    <col min="4" max="4" width="1.140625" style="8" customWidth="1"/>
    <col min="5" max="5" width="35.85546875" style="8" bestFit="1" customWidth="1"/>
    <col min="6" max="6" width="1.28515625" style="8" customWidth="1"/>
    <col min="7" max="7" width="36.28515625" style="8" bestFit="1" customWidth="1"/>
    <col min="8" max="8" width="2" style="8" customWidth="1"/>
    <col min="9" max="9" width="52.85546875" style="8" bestFit="1" customWidth="1"/>
    <col min="10" max="10" width="3.7109375" style="8" customWidth="1"/>
    <col min="11" max="16384" width="9.140625" style="8"/>
  </cols>
  <sheetData>
    <row r="1" spans="1:9" ht="13.5" customHeight="1" x14ac:dyDescent="0.2">
      <c r="A1" s="152" t="str">
        <f>Serviços!$L$1</f>
        <v>Português</v>
      </c>
      <c r="B1" s="209"/>
      <c r="C1" s="334" t="str">
        <f>IF($A$1="Português",C2,(IF($A$1="English",C3,(IF($A$1="Español",C4,IF($A$1="Français",C5,))))))</f>
        <v xml:space="preserve">14 a 16 de Novembro 2019    </v>
      </c>
      <c r="E1" s="38" t="str">
        <f>IF($A$1="Português",E2,(IF($A$1="English",E3,(IF($A$1="Español",E4,(IF($A$1="Français",E5)))))))</f>
        <v>(Máximo 20 caracteres)</v>
      </c>
      <c r="F1" s="209"/>
      <c r="G1" s="38" t="str">
        <f>IF($A$1="Português",G2,(IF($A$1="English",G3,(IF($A$1="Español",G4,(IF($A$1="Français",G5)))))))</f>
        <v>MOBILIÁRIO / MATERIAL    (Adicional para Stands FIL)</v>
      </c>
      <c r="I1" s="38" t="str">
        <f>IF($A$1="Português",I2,(IF($A$1="English",I3,(IF($A$1="Español",I4,(IF($A$1="Français",I5)))))))</f>
        <v xml:space="preserve">TIPO 1, 2 e 3 - Impressão Digital na Pala </v>
      </c>
    </row>
    <row r="2" spans="1:9" ht="11.25" customHeight="1" x14ac:dyDescent="0.2">
      <c r="A2" s="236"/>
      <c r="B2" s="134"/>
      <c r="C2" s="266" t="s">
        <v>302</v>
      </c>
      <c r="E2" s="123" t="s">
        <v>181</v>
      </c>
      <c r="F2" s="7"/>
      <c r="G2" s="126" t="s">
        <v>215</v>
      </c>
      <c r="I2" s="122" t="s">
        <v>225</v>
      </c>
    </row>
    <row r="3" spans="1:9" ht="11.25" customHeight="1" x14ac:dyDescent="0.2">
      <c r="A3" s="38" t="str">
        <f>IF($A$1="Português",A4,(IF($A$1="English",A5,(IF($A$1="Español",A6,(IF($A$1="Français",A7)))))))</f>
        <v>m2</v>
      </c>
      <c r="B3" s="135"/>
      <c r="C3" s="267" t="s">
        <v>352</v>
      </c>
      <c r="E3" s="123" t="s">
        <v>182</v>
      </c>
      <c r="G3" s="126" t="s">
        <v>216</v>
      </c>
      <c r="I3" s="122" t="s">
        <v>222</v>
      </c>
    </row>
    <row r="4" spans="1:9" ht="11.25" customHeight="1" x14ac:dyDescent="0.2">
      <c r="A4" s="8" t="s">
        <v>39</v>
      </c>
      <c r="B4" s="136"/>
      <c r="C4" s="267" t="s">
        <v>351</v>
      </c>
      <c r="E4" s="123" t="s">
        <v>181</v>
      </c>
      <c r="G4" s="127" t="s">
        <v>217</v>
      </c>
      <c r="I4" s="122" t="s">
        <v>223</v>
      </c>
    </row>
    <row r="5" spans="1:9" ht="11.25" customHeight="1" x14ac:dyDescent="0.2">
      <c r="A5" s="8" t="s">
        <v>40</v>
      </c>
      <c r="B5" s="135"/>
      <c r="C5" s="328" t="s">
        <v>350</v>
      </c>
      <c r="E5" s="120" t="s">
        <v>183</v>
      </c>
      <c r="F5" s="210"/>
      <c r="G5" s="127" t="s">
        <v>218</v>
      </c>
      <c r="I5" s="122" t="s">
        <v>224</v>
      </c>
    </row>
    <row r="6" spans="1:9" ht="11.25" customHeight="1" x14ac:dyDescent="0.2">
      <c r="A6" s="8" t="s">
        <v>39</v>
      </c>
      <c r="B6" s="135"/>
      <c r="C6" s="38" t="str">
        <f>IF($A$1="Português",C7,(IF($A$1="English",C8,(IF($A$1="Español",C9,(IF($A$1="Français",C10)))))))</f>
        <v>Nº Contribuinte:</v>
      </c>
      <c r="E6" s="38" t="str">
        <f>IF($A$1="Português",E7,(IF($A$1="English",E8,(IF($A$1="Español",E9,(IF($A$1="Français",E10)))))))</f>
        <v>IVA a taxa de:   (Ler NORMAS DE PARTICIPAÇÃO)</v>
      </c>
      <c r="F6" s="7"/>
      <c r="G6" s="38" t="str">
        <f>IF($A$1="Português",G7,(IF($A$1="English",G8,(IF($A$1="Español",G9,(IF($A$1="Français",G10)))))))</f>
        <v>NOME A FIGURAR NO STAND</v>
      </c>
      <c r="I6" s="38" t="str">
        <f>IF($A$1="Português",I7,(IF($A$1="English",I8,(IF($A$1="Español",I9,(IF($A$1="Français",I10)))))))</f>
        <v xml:space="preserve">TIPO 1, 2 e 3  -  Impressão em vinil colada na parede (0,97 x 2,30) </v>
      </c>
    </row>
    <row r="7" spans="1:9" ht="11.25" customHeight="1" x14ac:dyDescent="0.2">
      <c r="A7" s="8" t="s">
        <v>39</v>
      </c>
      <c r="B7" s="135"/>
      <c r="C7" s="1" t="s">
        <v>0</v>
      </c>
      <c r="E7" s="3" t="s">
        <v>188</v>
      </c>
      <c r="F7" s="7"/>
      <c r="G7" s="123" t="s">
        <v>158</v>
      </c>
      <c r="I7" s="124" t="s">
        <v>314</v>
      </c>
    </row>
    <row r="8" spans="1:9" ht="11.25" customHeight="1" x14ac:dyDescent="0.2">
      <c r="A8" s="38" t="str">
        <f>IF($A$1="Português",A9,(IF($A$1="English",A10,(IF($A$1="Español",A11,(IF($A$1="Français",A12)))))))</f>
        <v>unid.</v>
      </c>
      <c r="B8" s="135"/>
      <c r="C8" s="2" t="s">
        <v>37</v>
      </c>
      <c r="E8" s="3" t="s">
        <v>189</v>
      </c>
      <c r="F8" s="7"/>
      <c r="G8" s="123" t="s">
        <v>41</v>
      </c>
      <c r="I8" s="124" t="s">
        <v>315</v>
      </c>
    </row>
    <row r="9" spans="1:9" ht="11.25" customHeight="1" x14ac:dyDescent="0.2">
      <c r="A9" s="1" t="s">
        <v>1</v>
      </c>
      <c r="B9" s="135"/>
      <c r="C9" s="2" t="s">
        <v>15</v>
      </c>
      <c r="E9" s="3" t="s">
        <v>190</v>
      </c>
      <c r="F9" s="7"/>
      <c r="G9" s="123" t="s">
        <v>42</v>
      </c>
      <c r="I9" s="124" t="s">
        <v>316</v>
      </c>
    </row>
    <row r="10" spans="1:9" x14ac:dyDescent="0.2">
      <c r="A10" s="2" t="s">
        <v>21</v>
      </c>
      <c r="B10" s="135"/>
      <c r="C10" s="125" t="s">
        <v>33</v>
      </c>
      <c r="E10" s="125" t="s">
        <v>191</v>
      </c>
      <c r="F10" s="7"/>
      <c r="G10" s="123" t="s">
        <v>43</v>
      </c>
      <c r="I10" s="124" t="s">
        <v>317</v>
      </c>
    </row>
    <row r="11" spans="1:9" x14ac:dyDescent="0.2">
      <c r="A11" s="1" t="s">
        <v>1</v>
      </c>
      <c r="B11" s="138"/>
      <c r="C11" s="38" t="str">
        <f>IF($A$1="Português",C12,(IF($A$1="English",C13,(IF($A$1="Español",C14,(IF($A$1="Français",C13)))))))</f>
        <v>Assinatura:</v>
      </c>
      <c r="E11" s="38" t="str">
        <f>IF($A$1="Português",E12,(IF($A$1="English",E13,(IF($A$1="Español",E14,(IF($A$1="Français",E15)))))))</f>
        <v>Nome da Empresa Expositora:</v>
      </c>
      <c r="F11" s="7"/>
      <c r="G11" s="38" t="str">
        <f>IF($A$1="Português",G12,(IF($A$1="English",G13,(IF($A$1="Español",G14,(IF($A$1="Français",G15)))))))</f>
        <v>MATERIAL GRÁFICO    (para Stands FIL)</v>
      </c>
      <c r="I11" s="38" t="str">
        <f>IF($A$1="Português",I12,(IF($A$1="English",I13,(IF($A$1="Español",I14,(IF($A$1="Français",I15)))))))</f>
        <v>REQUINTE  (18 e 27 m2)  -  Impressão em vinil colada na parede (2,80 x 2,30)</v>
      </c>
    </row>
    <row r="12" spans="1:9" x14ac:dyDescent="0.2">
      <c r="A12" s="1" t="s">
        <v>1</v>
      </c>
      <c r="B12" s="139"/>
      <c r="C12" s="5" t="s">
        <v>5</v>
      </c>
      <c r="E12" s="153" t="s">
        <v>176</v>
      </c>
      <c r="F12" s="7"/>
      <c r="G12" s="141" t="s">
        <v>219</v>
      </c>
      <c r="I12" s="155" t="s">
        <v>226</v>
      </c>
    </row>
    <row r="13" spans="1:9" ht="11.25" customHeight="1" x14ac:dyDescent="0.2">
      <c r="A13" s="38" t="str">
        <f>IF($A$1="Português",A14,(IF($A$1="English",A15,(IF($A$1="Español",A16,(IF($A$1="Français",A17)))))))</f>
        <v>Valor</v>
      </c>
      <c r="C13" s="5" t="s">
        <v>16</v>
      </c>
      <c r="E13" s="2" t="s">
        <v>177</v>
      </c>
      <c r="F13" s="7"/>
      <c r="G13" s="141" t="s">
        <v>220</v>
      </c>
      <c r="I13" s="160" t="s">
        <v>227</v>
      </c>
    </row>
    <row r="14" spans="1:9" ht="11.25" customHeight="1" x14ac:dyDescent="0.2">
      <c r="A14" s="4" t="s">
        <v>8</v>
      </c>
      <c r="C14" s="5" t="s">
        <v>17</v>
      </c>
      <c r="E14" s="153" t="s">
        <v>192</v>
      </c>
      <c r="F14" s="7"/>
      <c r="G14" s="141" t="s">
        <v>230</v>
      </c>
      <c r="I14" s="155" t="s">
        <v>228</v>
      </c>
    </row>
    <row r="15" spans="1:9" ht="11.25" customHeight="1" x14ac:dyDescent="0.2">
      <c r="A15" s="4" t="s">
        <v>22</v>
      </c>
      <c r="C15" s="38" t="str">
        <f>IF($A$1="Português",C16,(IF($A$1="English",C17,(IF($A$1="Español",C18,(IF($A$1="Français",C19)))))))</f>
        <v>Pagamento inicial com a entrega da Requisição:</v>
      </c>
      <c r="E15" s="8" t="s">
        <v>178</v>
      </c>
      <c r="F15" s="7"/>
      <c r="G15" s="141" t="s">
        <v>221</v>
      </c>
      <c r="I15" s="158" t="s">
        <v>229</v>
      </c>
    </row>
    <row r="16" spans="1:9" ht="11.25" customHeight="1" x14ac:dyDescent="0.2">
      <c r="A16" s="4" t="s">
        <v>8</v>
      </c>
      <c r="C16" s="120" t="s">
        <v>293</v>
      </c>
      <c r="E16" s="38" t="str">
        <f>IF($A$1="Português",E17,(IF($A$1="English",E18,(IF($A$1="Español",E19,(IF($A$1="Français",E20)))))))</f>
        <v>ATENÇÃO!</v>
      </c>
      <c r="F16" s="7"/>
      <c r="G16" s="38" t="str">
        <f>IF($A$1="Português",G17,(IF($A$1="English",G18,(IF($A$1="Español",G19,(IF($A$1="Français",G20)))))))</f>
        <v>Cadeira em PVC branca e pés cinza</v>
      </c>
      <c r="I16" s="38" t="str">
        <f>IF($A$1="Português",I17,(IF($A$1="English",I18,(IF($A$1="Español",I19,(IF($A$1="Français",I20)))))))</f>
        <v xml:space="preserve">TIPO 2  -  Impressão Digital no Balcão   (1,56 x 0,80) </v>
      </c>
    </row>
    <row r="17" spans="1:9" x14ac:dyDescent="0.2">
      <c r="A17" s="137" t="s">
        <v>35</v>
      </c>
      <c r="C17" s="120" t="s">
        <v>294</v>
      </c>
      <c r="E17" s="120" t="s">
        <v>265</v>
      </c>
      <c r="F17" s="7"/>
      <c r="G17" s="258" t="s">
        <v>240</v>
      </c>
      <c r="I17" s="126" t="s">
        <v>211</v>
      </c>
    </row>
    <row r="18" spans="1:9" ht="11.25" customHeight="1" x14ac:dyDescent="0.2">
      <c r="A18" s="38" t="str">
        <f>IF($A$1="Português",A19,(IF($A$1="English",A20,(IF($A$1="Español",A21,(IF($A$1="Français",A22)))))))</f>
        <v>Data:</v>
      </c>
      <c r="C18" s="120" t="s">
        <v>295</v>
      </c>
      <c r="E18" s="120" t="s">
        <v>266</v>
      </c>
      <c r="F18" s="7"/>
      <c r="G18" s="258" t="s">
        <v>241</v>
      </c>
      <c r="I18" s="126" t="s">
        <v>212</v>
      </c>
    </row>
    <row r="19" spans="1:9" ht="11.25" customHeight="1" x14ac:dyDescent="0.2">
      <c r="A19" s="4" t="s">
        <v>6</v>
      </c>
      <c r="C19" s="120" t="s">
        <v>296</v>
      </c>
      <c r="E19" s="120" t="s">
        <v>267</v>
      </c>
      <c r="F19" s="7"/>
      <c r="G19" s="259" t="s">
        <v>242</v>
      </c>
      <c r="I19" s="126" t="s">
        <v>213</v>
      </c>
    </row>
    <row r="20" spans="1:9" ht="11.25" customHeight="1" x14ac:dyDescent="0.2">
      <c r="A20" s="4" t="s">
        <v>13</v>
      </c>
      <c r="C20" s="38" t="str">
        <f>IF($A$1="Português",C21,(IF($A$1="English",C22,(IF($A$1="Español",C23,(IF($A$1="Français",C24)))))))</f>
        <v>Restante pagamento até:</v>
      </c>
      <c r="E20" s="120" t="s">
        <v>266</v>
      </c>
      <c r="F20" s="7"/>
      <c r="G20" s="259" t="s">
        <v>243</v>
      </c>
      <c r="I20" s="126" t="s">
        <v>214</v>
      </c>
    </row>
    <row r="21" spans="1:9" ht="11.25" customHeight="1" x14ac:dyDescent="0.2">
      <c r="A21" s="4" t="s">
        <v>14</v>
      </c>
      <c r="C21" s="258" t="s">
        <v>269</v>
      </c>
      <c r="E21" s="38" t="str">
        <f>IF($A$1="Português",E22,(IF($A$1="English",E23,(IF($A$1="Español",E24,(IF($A$1="Français",E25)))))))</f>
        <v>Prazo de Inscrição:</v>
      </c>
      <c r="G21" s="38" t="str">
        <f>IF($A$1="Português",G22,(IF($A$1="English",G23,(IF($A$1="Español",G24,(IF($A$1="Français",G25)))))))</f>
        <v xml:space="preserve">Mesa redonda branca </v>
      </c>
      <c r="I21" s="38" t="str">
        <f>IF($A$1="Português",I22,(IF($A$1="English",I23,(IF($A$1="Español",I24,(IF($A$1="Français",I25)))))))</f>
        <v>Calha com 2 Projectores para Stands TIPO 1, 2 e 3</v>
      </c>
    </row>
    <row r="22" spans="1:9" ht="11.25" customHeight="1" x14ac:dyDescent="0.2">
      <c r="A22" s="4" t="s">
        <v>13</v>
      </c>
      <c r="C22" s="258" t="s">
        <v>270</v>
      </c>
      <c r="E22" s="208" t="s">
        <v>140</v>
      </c>
      <c r="G22" s="260" t="s">
        <v>244</v>
      </c>
      <c r="I22" s="9" t="s">
        <v>248</v>
      </c>
    </row>
    <row r="23" spans="1:9" ht="11.25" customHeight="1" x14ac:dyDescent="0.2">
      <c r="A23" s="38" t="str">
        <f>IF($A$1="Português",A24,(IF($A$1="English",A25,(IF($A$1="Español",A26,(IF($A$1="Français",A27)))))))</f>
        <v>Quant.</v>
      </c>
      <c r="C23" s="258" t="s">
        <v>271</v>
      </c>
      <c r="E23" s="115" t="s">
        <v>141</v>
      </c>
      <c r="G23" s="260" t="s">
        <v>245</v>
      </c>
      <c r="I23" s="9" t="s">
        <v>249</v>
      </c>
    </row>
    <row r="24" spans="1:9" x14ac:dyDescent="0.2">
      <c r="A24" s="4" t="s">
        <v>9</v>
      </c>
      <c r="C24" s="260" t="s">
        <v>272</v>
      </c>
      <c r="E24" s="115" t="s">
        <v>142</v>
      </c>
      <c r="G24" s="261" t="s">
        <v>246</v>
      </c>
      <c r="I24" s="9" t="s">
        <v>250</v>
      </c>
    </row>
    <row r="25" spans="1:9" x14ac:dyDescent="0.2">
      <c r="A25" s="4" t="s">
        <v>23</v>
      </c>
      <c r="C25" s="38" t="str">
        <f>IF($A$1="Português",C26,(IF($A$1="English",C27,(IF($A$1="Español",C28,(IF($A$1="Français",C29)))))))</f>
        <v>Campos Obrigatórios</v>
      </c>
      <c r="E25" s="6" t="s">
        <v>143</v>
      </c>
      <c r="G25" s="261" t="s">
        <v>247</v>
      </c>
      <c r="I25" s="9" t="s">
        <v>251</v>
      </c>
    </row>
    <row r="26" spans="1:9" x14ac:dyDescent="0.2">
      <c r="A26" s="4" t="s">
        <v>24</v>
      </c>
      <c r="C26" s="3" t="s">
        <v>10</v>
      </c>
      <c r="E26" s="38" t="str">
        <f>IF($A$1="Português",E27,(IF($A$1="English",E28,(IF($A$1="Español",E29,(IF($A$1="Français",E30)))))))</f>
        <v>ENVIAR PARA:</v>
      </c>
      <c r="G26" s="38" t="str">
        <f>IF($A$1="Português",G27,(IF($A$1="English",G28,(IF($A$1="Español",G29,(IF($A$1="Français",G30)))))))</f>
        <v>Banco alto branco com costas W</v>
      </c>
      <c r="I26" s="38" t="str">
        <f>IF($A$1="Português",I27,(IF($A$1="English",I28,(IF($A$1="Español",I29,(IF($A$1="Français",I30)))))))</f>
        <v xml:space="preserve">As imagens devem ser enviadas até   </v>
      </c>
    </row>
    <row r="27" spans="1:9" x14ac:dyDescent="0.2">
      <c r="A27" s="137" t="s">
        <v>36</v>
      </c>
      <c r="C27" s="3" t="s">
        <v>11</v>
      </c>
      <c r="E27" s="1" t="s">
        <v>26</v>
      </c>
      <c r="G27" s="258" t="s">
        <v>281</v>
      </c>
      <c r="I27" s="297" t="s">
        <v>136</v>
      </c>
    </row>
    <row r="28" spans="1:9" x14ac:dyDescent="0.2">
      <c r="A28" s="38" t="str">
        <f>IF($A$1="Português",A29,(IF($A$1="English",A30,(IF($A$1="Español",A31,(IF($A$1="Français",A32)))))))</f>
        <v>Ver Stands</v>
      </c>
      <c r="C28" s="3" t="s">
        <v>12</v>
      </c>
      <c r="E28" s="2" t="s">
        <v>31</v>
      </c>
      <c r="G28" s="258" t="s">
        <v>282</v>
      </c>
      <c r="I28" s="268" t="s">
        <v>138</v>
      </c>
    </row>
    <row r="29" spans="1:9" x14ac:dyDescent="0.2">
      <c r="A29" s="8" t="s">
        <v>123</v>
      </c>
      <c r="C29" s="120" t="s">
        <v>179</v>
      </c>
      <c r="E29" s="2" t="s">
        <v>27</v>
      </c>
      <c r="G29" s="258" t="s">
        <v>283</v>
      </c>
      <c r="I29" s="297" t="s">
        <v>139</v>
      </c>
    </row>
    <row r="30" spans="1:9" x14ac:dyDescent="0.2">
      <c r="A30" s="8" t="s">
        <v>124</v>
      </c>
      <c r="C30" s="38" t="str">
        <f>IF($A$1="Português",C31,(IF($A$1="English",C32,(IF($A$1="Español",C33,(IF($A$1="Français",C34)))))))</f>
        <v>PRETENDE ALUGAR ESTRUCTURA DE</v>
      </c>
      <c r="E30" s="54" t="s">
        <v>34</v>
      </c>
      <c r="G30" s="261" t="s">
        <v>284</v>
      </c>
      <c r="I30" s="297" t="s">
        <v>137</v>
      </c>
    </row>
    <row r="31" spans="1:9" x14ac:dyDescent="0.2">
      <c r="A31" s="8" t="s">
        <v>123</v>
      </c>
      <c r="C31" s="128" t="s">
        <v>365</v>
      </c>
      <c r="G31" s="38" t="str">
        <f>IF($A$1="Português",G32,(IF($A$1="English",G33,(IF($A$1="Español",G34,(IF($A$1="Français",G35)))))))</f>
        <v>Armazém com porta  (m2)</v>
      </c>
    </row>
    <row r="32" spans="1:9" ht="11.25" customHeight="1" x14ac:dyDescent="0.2">
      <c r="A32" s="8" t="s">
        <v>125</v>
      </c>
      <c r="C32" s="128" t="s">
        <v>362</v>
      </c>
      <c r="G32" s="126" t="s">
        <v>252</v>
      </c>
    </row>
    <row r="33" spans="1:8" ht="11.25" customHeight="1" x14ac:dyDescent="0.2">
      <c r="A33" s="38" t="str">
        <f>IF($A$1="Português",A34,(IF($A$1="English",A35,(IF($A$1="Español",A36,(IF($A$1="Français",A37)))))))</f>
        <v>Ler+</v>
      </c>
      <c r="C33" s="128" t="s">
        <v>363</v>
      </c>
      <c r="G33" s="31" t="s">
        <v>253</v>
      </c>
      <c r="H33" s="50"/>
    </row>
    <row r="34" spans="1:8" ht="11.25" customHeight="1" x14ac:dyDescent="0.2">
      <c r="A34" s="9" t="s">
        <v>261</v>
      </c>
      <c r="C34" s="129" t="s">
        <v>364</v>
      </c>
      <c r="G34" s="31" t="s">
        <v>254</v>
      </c>
      <c r="H34" s="56"/>
    </row>
    <row r="35" spans="1:8" ht="11.25" customHeight="1" x14ac:dyDescent="0.2">
      <c r="A35" s="9" t="s">
        <v>262</v>
      </c>
      <c r="C35" s="38" t="str">
        <f>IF($A$1="Português",C36,(IF($A$1="English",C37,(IF($A$1="Español",C38,(IF($A$1="Français",C39)))))))</f>
        <v>PRETENDE ALTERAR A COR DA ALCATIFA?</v>
      </c>
      <c r="G35" s="31" t="s">
        <v>255</v>
      </c>
      <c r="H35" s="52"/>
    </row>
    <row r="36" spans="1:8" ht="11.25" customHeight="1" x14ac:dyDescent="0.2">
      <c r="A36" s="9" t="s">
        <v>263</v>
      </c>
      <c r="C36" s="128" t="s">
        <v>334</v>
      </c>
      <c r="H36" s="55"/>
    </row>
    <row r="37" spans="1:8" ht="11.25" customHeight="1" x14ac:dyDescent="0.2">
      <c r="A37" s="9" t="s">
        <v>264</v>
      </c>
      <c r="C37" s="128" t="s">
        <v>337</v>
      </c>
      <c r="H37" s="53"/>
    </row>
    <row r="38" spans="1:8" ht="11.25" customHeight="1" x14ac:dyDescent="0.2">
      <c r="A38" s="38" t="str">
        <f>IF($A$1="Português",A39,(IF($A$1="English",A40,(IF($A$1="Español",A41,(IF($A$1="Français",A42)))))))</f>
        <v>para:</v>
      </c>
      <c r="C38" s="128" t="s">
        <v>335</v>
      </c>
      <c r="H38" s="57"/>
    </row>
    <row r="39" spans="1:8" ht="11.25" customHeight="1" x14ac:dyDescent="0.2">
      <c r="A39" s="8" t="s">
        <v>126</v>
      </c>
      <c r="C39" s="129" t="s">
        <v>336</v>
      </c>
      <c r="H39" s="50"/>
    </row>
    <row r="40" spans="1:8" ht="11.25" customHeight="1" x14ac:dyDescent="0.2">
      <c r="A40" s="8" t="s">
        <v>127</v>
      </c>
      <c r="H40" s="56"/>
    </row>
    <row r="41" spans="1:8" ht="11.25" customHeight="1" x14ac:dyDescent="0.2">
      <c r="A41" s="8" t="s">
        <v>128</v>
      </c>
      <c r="F41" s="58"/>
      <c r="H41" s="50"/>
    </row>
    <row r="42" spans="1:8" ht="11.25" customHeight="1" x14ac:dyDescent="0.2">
      <c r="A42" s="8" t="s">
        <v>129</v>
      </c>
      <c r="H42" s="56"/>
    </row>
    <row r="43" spans="1:8" ht="11.25" customHeight="1" x14ac:dyDescent="0.2">
      <c r="F43" s="52"/>
      <c r="H43" s="52"/>
    </row>
    <row r="44" spans="1:8" x14ac:dyDescent="0.2">
      <c r="F44" s="55"/>
      <c r="H44" s="58"/>
    </row>
    <row r="45" spans="1:8" x14ac:dyDescent="0.2">
      <c r="F45" s="53"/>
      <c r="H45" s="58"/>
    </row>
    <row r="46" spans="1:8" ht="11.25" customHeight="1" x14ac:dyDescent="0.2">
      <c r="F46" s="57"/>
    </row>
    <row r="47" spans="1:8" x14ac:dyDescent="0.2">
      <c r="F47" s="50"/>
    </row>
    <row r="48" spans="1:8" x14ac:dyDescent="0.2">
      <c r="F48" s="50"/>
    </row>
    <row r="49" spans="1:6" x14ac:dyDescent="0.2">
      <c r="F49" s="56"/>
    </row>
    <row r="50" spans="1:6" x14ac:dyDescent="0.2">
      <c r="F50" s="52"/>
    </row>
    <row r="51" spans="1:6" x14ac:dyDescent="0.2">
      <c r="F51" s="58"/>
    </row>
    <row r="52" spans="1:6" x14ac:dyDescent="0.2">
      <c r="A52" s="142"/>
      <c r="F52" s="58"/>
    </row>
    <row r="53" spans="1:6" ht="11.25" customHeight="1" x14ac:dyDescent="0.2">
      <c r="A53" s="142"/>
    </row>
    <row r="54" spans="1:6" ht="11.25" customHeight="1" x14ac:dyDescent="0.2">
      <c r="A54" s="142"/>
    </row>
    <row r="55" spans="1:6" x14ac:dyDescent="0.2">
      <c r="A55" s="142"/>
      <c r="B55" s="209"/>
    </row>
    <row r="56" spans="1:6" x14ac:dyDescent="0.2">
      <c r="A56" s="142"/>
      <c r="B56" s="209"/>
    </row>
    <row r="57" spans="1:6" ht="11.25" customHeight="1" x14ac:dyDescent="0.2">
      <c r="A57" s="142"/>
    </row>
    <row r="58" spans="1:6" ht="11.25" customHeight="1" x14ac:dyDescent="0.2">
      <c r="A58" s="142"/>
    </row>
    <row r="59" spans="1:6" ht="11.25" customHeight="1" x14ac:dyDescent="0.2">
      <c r="A59" s="142"/>
    </row>
    <row r="60" spans="1:6" ht="11.25" customHeight="1" x14ac:dyDescent="0.2">
      <c r="A60" s="142"/>
    </row>
    <row r="61" spans="1:6" ht="11.25" customHeight="1" x14ac:dyDescent="0.2">
      <c r="A61" s="142"/>
    </row>
    <row r="62" spans="1:6" ht="11.25" customHeight="1" x14ac:dyDescent="0.2">
      <c r="A62" s="142"/>
    </row>
    <row r="63" spans="1:6" ht="11.25" customHeight="1" x14ac:dyDescent="0.2">
      <c r="A63" s="142"/>
    </row>
    <row r="64" spans="1:6" ht="11.25" customHeight="1" x14ac:dyDescent="0.2">
      <c r="A64" s="142"/>
    </row>
    <row r="65" spans="1:1" ht="11.25" customHeight="1" x14ac:dyDescent="0.2">
      <c r="A65" s="142"/>
    </row>
    <row r="66" spans="1:1" ht="11.25" customHeight="1" x14ac:dyDescent="0.2">
      <c r="A66" s="142"/>
    </row>
    <row r="67" spans="1:1" ht="11.25" customHeight="1" x14ac:dyDescent="0.2">
      <c r="A67" s="142"/>
    </row>
    <row r="68" spans="1:1" ht="11.25" customHeight="1" x14ac:dyDescent="0.2">
      <c r="A68" s="142"/>
    </row>
    <row r="69" spans="1:1" ht="11.25" customHeight="1" x14ac:dyDescent="0.2">
      <c r="A69" s="142"/>
    </row>
    <row r="70" spans="1:1" ht="11.25" customHeight="1" x14ac:dyDescent="0.2">
      <c r="A70" s="142"/>
    </row>
    <row r="71" spans="1:1" ht="11.25" customHeight="1" x14ac:dyDescent="0.2">
      <c r="A71" s="142"/>
    </row>
    <row r="72" spans="1:1" ht="11.25" customHeight="1" x14ac:dyDescent="0.2">
      <c r="A72" s="142"/>
    </row>
    <row r="73" spans="1:1" ht="11.25" customHeight="1" x14ac:dyDescent="0.2">
      <c r="A73" s="142"/>
    </row>
    <row r="74" spans="1:1" ht="11.25" customHeight="1" x14ac:dyDescent="0.2">
      <c r="A74" s="142"/>
    </row>
    <row r="75" spans="1:1" ht="11.25" customHeight="1" x14ac:dyDescent="0.2">
      <c r="A75" s="142"/>
    </row>
    <row r="76" spans="1:1" ht="11.25" customHeight="1" x14ac:dyDescent="0.2">
      <c r="A76" s="142"/>
    </row>
    <row r="77" spans="1:1" ht="11.25" customHeight="1" x14ac:dyDescent="0.2">
      <c r="A77" s="142"/>
    </row>
    <row r="78" spans="1:1" ht="11.25" customHeight="1" x14ac:dyDescent="0.2">
      <c r="A78" s="142"/>
    </row>
    <row r="79" spans="1:1" ht="11.25" customHeight="1" x14ac:dyDescent="0.2">
      <c r="A79" s="142"/>
    </row>
    <row r="80" spans="1:1" ht="11.25" customHeight="1" x14ac:dyDescent="0.2">
      <c r="A80" s="142"/>
    </row>
    <row r="81" spans="1:1" ht="11.25" customHeight="1" x14ac:dyDescent="0.2">
      <c r="A81" s="142"/>
    </row>
    <row r="82" spans="1:1" ht="11.25" customHeight="1" x14ac:dyDescent="0.2">
      <c r="A82" s="142"/>
    </row>
    <row r="83" spans="1:1" ht="11.25" customHeight="1" x14ac:dyDescent="0.2">
      <c r="A83" s="142"/>
    </row>
    <row r="84" spans="1:1" ht="11.25" customHeight="1" x14ac:dyDescent="0.2">
      <c r="A84" s="142"/>
    </row>
    <row r="85" spans="1:1" ht="11.25" customHeight="1" x14ac:dyDescent="0.2">
      <c r="A85" s="142"/>
    </row>
    <row r="86" spans="1:1" ht="11.25" customHeight="1" x14ac:dyDescent="0.2">
      <c r="A86" s="142"/>
    </row>
    <row r="87" spans="1:1" ht="11.25" customHeight="1" x14ac:dyDescent="0.2">
      <c r="A87" s="142"/>
    </row>
    <row r="88" spans="1:1" ht="11.25" customHeight="1" x14ac:dyDescent="0.2">
      <c r="A88" s="142"/>
    </row>
    <row r="89" spans="1:1" ht="11.25" customHeight="1" x14ac:dyDescent="0.2">
      <c r="A89" s="142"/>
    </row>
    <row r="90" spans="1:1" ht="11.25" customHeight="1" x14ac:dyDescent="0.2">
      <c r="A90" s="142"/>
    </row>
    <row r="91" spans="1:1" ht="11.25" customHeight="1" x14ac:dyDescent="0.2">
      <c r="A91" s="142"/>
    </row>
    <row r="92" spans="1:1" ht="11.25" customHeight="1" x14ac:dyDescent="0.2">
      <c r="A92" s="142"/>
    </row>
    <row r="93" spans="1:1" ht="11.25" customHeight="1" x14ac:dyDescent="0.2">
      <c r="A93" s="142"/>
    </row>
    <row r="94" spans="1:1" ht="11.25" customHeight="1" x14ac:dyDescent="0.2">
      <c r="A94" s="142"/>
    </row>
    <row r="95" spans="1:1" ht="11.25" customHeight="1" x14ac:dyDescent="0.2">
      <c r="A95" s="142"/>
    </row>
    <row r="96" spans="1:1" ht="11.25" customHeight="1" x14ac:dyDescent="0.2">
      <c r="A96" s="142"/>
    </row>
    <row r="97" spans="1:1" ht="11.25" customHeight="1" x14ac:dyDescent="0.2">
      <c r="A97" s="142"/>
    </row>
    <row r="98" spans="1:1" ht="11.25" customHeight="1" x14ac:dyDescent="0.2">
      <c r="A98" s="142"/>
    </row>
    <row r="99" spans="1:1" ht="11.25" customHeight="1" x14ac:dyDescent="0.2">
      <c r="A99" s="142"/>
    </row>
    <row r="100" spans="1:1" ht="11.25" customHeight="1" x14ac:dyDescent="0.2">
      <c r="A100" s="142"/>
    </row>
    <row r="101" spans="1:1" ht="11.25" customHeight="1" x14ac:dyDescent="0.2">
      <c r="A101" s="142"/>
    </row>
    <row r="102" spans="1:1" ht="11.25" customHeight="1" x14ac:dyDescent="0.2">
      <c r="A102" s="142"/>
    </row>
    <row r="103" spans="1:1" ht="11.25" customHeight="1" x14ac:dyDescent="0.2">
      <c r="A103" s="142"/>
    </row>
    <row r="104" spans="1:1" ht="11.25" customHeight="1" x14ac:dyDescent="0.2">
      <c r="A104" s="142"/>
    </row>
    <row r="105" spans="1:1" ht="11.25" customHeight="1" x14ac:dyDescent="0.2">
      <c r="A105" s="142"/>
    </row>
    <row r="106" spans="1:1" ht="11.25" customHeight="1" x14ac:dyDescent="0.2">
      <c r="A106" s="142"/>
    </row>
    <row r="107" spans="1:1" ht="11.25" customHeight="1" x14ac:dyDescent="0.2">
      <c r="A107" s="142"/>
    </row>
    <row r="108" spans="1:1" ht="11.25" customHeight="1" x14ac:dyDescent="0.2">
      <c r="A108" s="142"/>
    </row>
    <row r="109" spans="1:1" ht="11.25" customHeight="1" x14ac:dyDescent="0.2">
      <c r="A109" s="142"/>
    </row>
    <row r="110" spans="1:1" ht="11.25" customHeight="1" x14ac:dyDescent="0.2">
      <c r="A110" s="142"/>
    </row>
    <row r="111" spans="1:1" ht="11.25" customHeight="1" x14ac:dyDescent="0.2">
      <c r="A111" s="142"/>
    </row>
    <row r="112" spans="1:1" ht="11.25" customHeight="1" x14ac:dyDescent="0.2">
      <c r="A112" s="142"/>
    </row>
    <row r="113" spans="1:1" ht="11.25" customHeight="1" x14ac:dyDescent="0.2">
      <c r="A113" s="142"/>
    </row>
    <row r="114" spans="1:1" ht="11.25" customHeight="1" x14ac:dyDescent="0.2">
      <c r="A114" s="142"/>
    </row>
    <row r="115" spans="1:1" ht="11.25" customHeight="1" x14ac:dyDescent="0.2">
      <c r="A115" s="142"/>
    </row>
    <row r="116" spans="1:1" ht="11.25" customHeight="1" x14ac:dyDescent="0.2">
      <c r="A116" s="142"/>
    </row>
    <row r="117" spans="1:1" ht="11.25" customHeight="1" x14ac:dyDescent="0.2">
      <c r="A117" s="142"/>
    </row>
    <row r="118" spans="1:1" ht="11.25" customHeight="1" x14ac:dyDescent="0.2">
      <c r="A118" s="142"/>
    </row>
    <row r="119" spans="1:1" ht="11.25" customHeight="1" x14ac:dyDescent="0.2">
      <c r="A119" s="142"/>
    </row>
    <row r="120" spans="1:1" ht="11.25" customHeight="1" x14ac:dyDescent="0.2">
      <c r="A120" s="142"/>
    </row>
    <row r="121" spans="1:1" ht="11.25" customHeight="1" x14ac:dyDescent="0.2">
      <c r="A121" s="142"/>
    </row>
    <row r="122" spans="1:1" ht="11.25" customHeight="1" x14ac:dyDescent="0.2">
      <c r="A122" s="142"/>
    </row>
    <row r="123" spans="1:1" ht="11.25" customHeight="1" x14ac:dyDescent="0.2">
      <c r="A123" s="142"/>
    </row>
    <row r="124" spans="1:1" ht="11.25" customHeight="1" x14ac:dyDescent="0.2">
      <c r="A124" s="142"/>
    </row>
    <row r="125" spans="1:1" ht="11.25" customHeight="1" x14ac:dyDescent="0.2">
      <c r="A125" s="142"/>
    </row>
    <row r="126" spans="1:1" ht="11.25" customHeight="1" x14ac:dyDescent="0.2">
      <c r="A126" s="142"/>
    </row>
    <row r="127" spans="1:1" ht="11.25" customHeight="1" x14ac:dyDescent="0.2">
      <c r="A127" s="142"/>
    </row>
    <row r="128" spans="1:1" ht="11.25" customHeight="1" x14ac:dyDescent="0.2">
      <c r="A128" s="142"/>
    </row>
    <row r="129" spans="1:1" ht="11.25" customHeight="1" x14ac:dyDescent="0.2">
      <c r="A129" s="142"/>
    </row>
    <row r="130" spans="1:1" ht="11.25" customHeight="1" x14ac:dyDescent="0.2">
      <c r="A130" s="142"/>
    </row>
    <row r="131" spans="1:1" ht="11.25" customHeight="1" x14ac:dyDescent="0.2">
      <c r="A131" s="142"/>
    </row>
    <row r="132" spans="1:1" ht="11.25" customHeight="1" x14ac:dyDescent="0.2">
      <c r="A132" s="142"/>
    </row>
    <row r="133" spans="1:1" ht="11.25" customHeight="1" x14ac:dyDescent="0.2">
      <c r="A133" s="142"/>
    </row>
    <row r="134" spans="1:1" ht="11.25" customHeight="1" x14ac:dyDescent="0.2">
      <c r="A134" s="142"/>
    </row>
    <row r="135" spans="1:1" ht="11.25" customHeight="1" x14ac:dyDescent="0.2">
      <c r="A135" s="142"/>
    </row>
    <row r="136" spans="1:1" ht="11.25" customHeight="1" x14ac:dyDescent="0.2">
      <c r="A136" s="142"/>
    </row>
    <row r="137" spans="1:1" ht="11.25" customHeight="1" x14ac:dyDescent="0.2">
      <c r="A137" s="142"/>
    </row>
    <row r="138" spans="1:1" ht="11.25" customHeight="1" x14ac:dyDescent="0.2">
      <c r="A138" s="142"/>
    </row>
    <row r="139" spans="1:1" ht="11.25" customHeight="1" x14ac:dyDescent="0.2">
      <c r="A139" s="142"/>
    </row>
    <row r="140" spans="1:1" ht="11.25" customHeight="1" x14ac:dyDescent="0.2">
      <c r="A140" s="142"/>
    </row>
    <row r="141" spans="1:1" ht="11.25" customHeight="1" x14ac:dyDescent="0.2">
      <c r="A141" s="142"/>
    </row>
    <row r="142" spans="1:1" ht="11.25" customHeight="1" x14ac:dyDescent="0.2">
      <c r="A142" s="142"/>
    </row>
    <row r="143" spans="1:1" ht="11.25" customHeight="1" x14ac:dyDescent="0.2">
      <c r="A143" s="142"/>
    </row>
    <row r="144" spans="1:1" ht="11.25" customHeight="1" x14ac:dyDescent="0.2">
      <c r="A144" s="142"/>
    </row>
    <row r="145" spans="1:1" ht="11.25" customHeight="1" x14ac:dyDescent="0.2">
      <c r="A145" s="142"/>
    </row>
    <row r="146" spans="1:1" ht="11.25" customHeight="1" x14ac:dyDescent="0.2">
      <c r="A146" s="142"/>
    </row>
    <row r="147" spans="1:1" ht="11.25" customHeight="1" x14ac:dyDescent="0.2">
      <c r="A147" s="142"/>
    </row>
    <row r="148" spans="1:1" ht="11.25" customHeight="1" x14ac:dyDescent="0.2">
      <c r="A148" s="142"/>
    </row>
    <row r="149" spans="1:1" ht="11.25" customHeight="1" x14ac:dyDescent="0.2">
      <c r="A149" s="142"/>
    </row>
    <row r="150" spans="1:1" ht="11.25" customHeight="1" x14ac:dyDescent="0.2">
      <c r="A150" s="142"/>
    </row>
    <row r="151" spans="1:1" ht="11.25" customHeight="1" x14ac:dyDescent="0.2">
      <c r="A151" s="142"/>
    </row>
    <row r="152" spans="1:1" ht="11.25" customHeight="1" x14ac:dyDescent="0.2">
      <c r="A152" s="142"/>
    </row>
    <row r="153" spans="1:1" ht="11.25" customHeight="1" x14ac:dyDescent="0.2">
      <c r="A153" s="142"/>
    </row>
    <row r="154" spans="1:1" ht="11.25" customHeight="1" x14ac:dyDescent="0.2">
      <c r="A154" s="142"/>
    </row>
    <row r="155" spans="1:1" ht="11.25" customHeight="1" x14ac:dyDescent="0.2">
      <c r="A155" s="142"/>
    </row>
    <row r="156" spans="1:1" ht="11.25" customHeight="1" x14ac:dyDescent="0.2">
      <c r="A156" s="142"/>
    </row>
    <row r="157" spans="1:1" ht="11.25" customHeight="1" x14ac:dyDescent="0.2">
      <c r="A157" s="142"/>
    </row>
    <row r="158" spans="1:1" ht="11.25" customHeight="1" x14ac:dyDescent="0.2">
      <c r="A158" s="142"/>
    </row>
    <row r="159" spans="1:1" ht="11.25" customHeight="1" x14ac:dyDescent="0.2">
      <c r="A159" s="142"/>
    </row>
    <row r="160" spans="1:1" ht="11.25" customHeight="1" x14ac:dyDescent="0.2">
      <c r="A160" s="142"/>
    </row>
    <row r="161" spans="1:1" ht="11.25" customHeight="1" x14ac:dyDescent="0.2">
      <c r="A161" s="142"/>
    </row>
    <row r="162" spans="1:1" ht="11.25" customHeight="1" x14ac:dyDescent="0.2">
      <c r="A162" s="142"/>
    </row>
    <row r="163" spans="1:1" ht="11.25" customHeight="1" x14ac:dyDescent="0.2">
      <c r="A163" s="142"/>
    </row>
    <row r="164" spans="1:1" ht="11.25" customHeight="1" x14ac:dyDescent="0.2">
      <c r="A164" s="142"/>
    </row>
    <row r="165" spans="1:1" ht="11.25" customHeight="1" x14ac:dyDescent="0.2">
      <c r="A165" s="142"/>
    </row>
    <row r="166" spans="1:1" ht="11.25" customHeight="1" x14ac:dyDescent="0.2">
      <c r="A166" s="142"/>
    </row>
    <row r="167" spans="1:1" ht="11.25" customHeight="1" x14ac:dyDescent="0.2">
      <c r="A167" s="142"/>
    </row>
    <row r="168" spans="1:1" ht="11.25" customHeight="1" x14ac:dyDescent="0.2">
      <c r="A168" s="142"/>
    </row>
    <row r="169" spans="1:1" ht="11.25" customHeight="1" x14ac:dyDescent="0.2">
      <c r="A169" s="142"/>
    </row>
    <row r="170" spans="1:1" ht="11.25" customHeight="1" x14ac:dyDescent="0.2">
      <c r="A170" s="142"/>
    </row>
    <row r="171" spans="1:1" ht="11.25" customHeight="1" x14ac:dyDescent="0.2">
      <c r="A171" s="142"/>
    </row>
    <row r="172" spans="1:1" ht="11.25" customHeight="1" x14ac:dyDescent="0.2">
      <c r="A172" s="142"/>
    </row>
    <row r="173" spans="1:1" ht="11.25" customHeight="1" x14ac:dyDescent="0.2">
      <c r="A173" s="142"/>
    </row>
    <row r="174" spans="1:1" ht="11.25" customHeight="1" x14ac:dyDescent="0.2">
      <c r="A174" s="142"/>
    </row>
    <row r="175" spans="1:1" ht="11.25" customHeight="1" x14ac:dyDescent="0.2">
      <c r="A175" s="142"/>
    </row>
    <row r="176" spans="1:1" ht="11.25" customHeight="1" x14ac:dyDescent="0.2">
      <c r="A176" s="142"/>
    </row>
    <row r="177" spans="1:1" ht="11.25" customHeight="1" x14ac:dyDescent="0.2">
      <c r="A177" s="142"/>
    </row>
    <row r="178" spans="1:1" ht="11.25" customHeight="1" x14ac:dyDescent="0.2">
      <c r="A178" s="142"/>
    </row>
    <row r="179" spans="1:1" ht="11.25" customHeight="1" x14ac:dyDescent="0.2">
      <c r="A179" s="142"/>
    </row>
    <row r="180" spans="1:1" ht="11.25" customHeight="1" x14ac:dyDescent="0.2">
      <c r="A180" s="142"/>
    </row>
    <row r="181" spans="1:1" ht="11.25" customHeight="1" x14ac:dyDescent="0.2">
      <c r="A181" s="142"/>
    </row>
    <row r="182" spans="1:1" ht="11.25" customHeight="1" x14ac:dyDescent="0.2">
      <c r="A182" s="142"/>
    </row>
    <row r="183" spans="1:1" ht="11.25" customHeight="1" x14ac:dyDescent="0.2">
      <c r="A183" s="142"/>
    </row>
    <row r="184" spans="1:1" ht="11.25" customHeight="1" x14ac:dyDescent="0.2">
      <c r="A184" s="142"/>
    </row>
    <row r="185" spans="1:1" ht="11.25" customHeight="1" x14ac:dyDescent="0.2">
      <c r="A185" s="142"/>
    </row>
    <row r="186" spans="1:1" ht="11.25" customHeight="1" x14ac:dyDescent="0.2">
      <c r="A186" s="142"/>
    </row>
    <row r="187" spans="1:1" ht="11.25" customHeight="1" x14ac:dyDescent="0.2">
      <c r="A187" s="142"/>
    </row>
    <row r="188" spans="1:1" ht="11.25" customHeight="1" x14ac:dyDescent="0.2">
      <c r="A188" s="142"/>
    </row>
    <row r="189" spans="1:1" ht="11.25" customHeight="1" x14ac:dyDescent="0.2">
      <c r="A189" s="142"/>
    </row>
    <row r="190" spans="1:1" ht="11.25" customHeight="1" x14ac:dyDescent="0.2">
      <c r="A190" s="142"/>
    </row>
    <row r="191" spans="1:1" ht="11.25" customHeight="1" x14ac:dyDescent="0.2">
      <c r="A191" s="142"/>
    </row>
    <row r="192" spans="1:1" ht="11.25" customHeight="1" x14ac:dyDescent="0.2">
      <c r="A192" s="142"/>
    </row>
    <row r="193" spans="1:1" ht="11.25" customHeight="1" x14ac:dyDescent="0.2">
      <c r="A193" s="142"/>
    </row>
    <row r="194" spans="1:1" ht="11.25" customHeight="1" x14ac:dyDescent="0.2">
      <c r="A194" s="142"/>
    </row>
    <row r="195" spans="1:1" ht="11.25" customHeight="1" x14ac:dyDescent="0.2">
      <c r="A195" s="142"/>
    </row>
    <row r="196" spans="1:1" ht="11.25" customHeight="1" x14ac:dyDescent="0.2">
      <c r="A196" s="142"/>
    </row>
    <row r="197" spans="1:1" ht="11.25" customHeight="1" x14ac:dyDescent="0.2">
      <c r="A197" s="142"/>
    </row>
    <row r="198" spans="1:1" ht="11.25" customHeight="1" x14ac:dyDescent="0.2">
      <c r="A198" s="142"/>
    </row>
    <row r="199" spans="1:1" ht="11.25" customHeight="1" x14ac:dyDescent="0.2">
      <c r="A199" s="142"/>
    </row>
    <row r="200" spans="1:1" ht="11.25" customHeight="1" x14ac:dyDescent="0.2">
      <c r="A200" s="142"/>
    </row>
    <row r="201" spans="1:1" ht="11.25" customHeight="1" x14ac:dyDescent="0.2">
      <c r="A201" s="142"/>
    </row>
    <row r="202" spans="1:1" ht="11.25" customHeight="1" x14ac:dyDescent="0.2">
      <c r="A202" s="142"/>
    </row>
    <row r="203" spans="1:1" ht="11.25" customHeight="1" x14ac:dyDescent="0.2">
      <c r="A203" s="142"/>
    </row>
    <row r="204" spans="1:1" ht="11.25" customHeight="1" x14ac:dyDescent="0.2">
      <c r="A204" s="142"/>
    </row>
    <row r="205" spans="1:1" ht="11.25" customHeight="1" x14ac:dyDescent="0.2">
      <c r="A205" s="142"/>
    </row>
    <row r="206" spans="1:1" ht="11.25" customHeight="1" x14ac:dyDescent="0.2">
      <c r="A206" s="142"/>
    </row>
    <row r="207" spans="1:1" ht="11.25" customHeight="1" x14ac:dyDescent="0.2">
      <c r="A207" s="142"/>
    </row>
    <row r="208" spans="1:1" ht="11.25" customHeight="1" x14ac:dyDescent="0.2">
      <c r="A208" s="142"/>
    </row>
    <row r="209" spans="1:1" ht="11.25" customHeight="1" x14ac:dyDescent="0.2">
      <c r="A209" s="142"/>
    </row>
    <row r="210" spans="1:1" ht="11.25" customHeight="1" x14ac:dyDescent="0.2">
      <c r="A210" s="142"/>
    </row>
    <row r="211" spans="1:1" ht="11.25" customHeight="1" x14ac:dyDescent="0.2">
      <c r="A211" s="142"/>
    </row>
    <row r="212" spans="1:1" ht="11.25" customHeight="1" x14ac:dyDescent="0.2">
      <c r="A212" s="142"/>
    </row>
    <row r="213" spans="1:1" ht="11.25" customHeight="1" x14ac:dyDescent="0.2">
      <c r="A213" s="142"/>
    </row>
    <row r="214" spans="1:1" ht="11.25" customHeight="1" x14ac:dyDescent="0.2">
      <c r="A214" s="142"/>
    </row>
    <row r="215" spans="1:1" ht="11.25" customHeight="1" x14ac:dyDescent="0.2">
      <c r="A215" s="142"/>
    </row>
    <row r="216" spans="1:1" ht="11.25" customHeight="1" x14ac:dyDescent="0.2">
      <c r="A216" s="142"/>
    </row>
    <row r="217" spans="1:1" ht="11.25" customHeight="1" x14ac:dyDescent="0.2">
      <c r="A217" s="142"/>
    </row>
    <row r="218" spans="1:1" ht="11.25" customHeight="1" x14ac:dyDescent="0.2">
      <c r="A218" s="142"/>
    </row>
    <row r="219" spans="1:1" ht="11.25" customHeight="1" x14ac:dyDescent="0.2">
      <c r="A219" s="142"/>
    </row>
    <row r="220" spans="1:1" ht="11.25" customHeight="1" x14ac:dyDescent="0.2">
      <c r="A220" s="142"/>
    </row>
    <row r="221" spans="1:1" ht="11.25" customHeight="1" x14ac:dyDescent="0.2">
      <c r="A221" s="142"/>
    </row>
    <row r="222" spans="1:1" ht="11.25" customHeight="1" x14ac:dyDescent="0.2">
      <c r="A222" s="142"/>
    </row>
    <row r="223" spans="1:1" ht="11.25" customHeight="1" x14ac:dyDescent="0.2">
      <c r="A223" s="142"/>
    </row>
    <row r="224" spans="1:1" ht="11.25" customHeight="1" x14ac:dyDescent="0.2">
      <c r="A224" s="142"/>
    </row>
    <row r="225" spans="1:1" ht="11.25" customHeight="1" x14ac:dyDescent="0.2">
      <c r="A225" s="142"/>
    </row>
    <row r="226" spans="1:1" ht="11.25" customHeight="1" x14ac:dyDescent="0.2">
      <c r="A226" s="142"/>
    </row>
    <row r="227" spans="1:1" ht="11.25" customHeight="1" x14ac:dyDescent="0.2">
      <c r="A227" s="142"/>
    </row>
    <row r="228" spans="1:1" ht="11.25" customHeight="1" x14ac:dyDescent="0.2">
      <c r="A228" s="142"/>
    </row>
    <row r="229" spans="1:1" ht="11.25" customHeight="1" x14ac:dyDescent="0.2">
      <c r="A229" s="142"/>
    </row>
    <row r="230" spans="1:1" ht="11.25" customHeight="1" x14ac:dyDescent="0.2">
      <c r="A230" s="142"/>
    </row>
    <row r="231" spans="1:1" ht="11.25" customHeight="1" x14ac:dyDescent="0.2">
      <c r="A231" s="142"/>
    </row>
    <row r="232" spans="1:1" ht="11.25" customHeight="1" x14ac:dyDescent="0.2">
      <c r="A232" s="142"/>
    </row>
    <row r="233" spans="1:1" ht="11.25" customHeight="1" x14ac:dyDescent="0.2">
      <c r="A233" s="142"/>
    </row>
    <row r="234" spans="1:1" ht="11.25" customHeight="1" x14ac:dyDescent="0.2">
      <c r="A234" s="142"/>
    </row>
    <row r="235" spans="1:1" ht="11.25" customHeight="1" x14ac:dyDescent="0.2">
      <c r="A235" s="142"/>
    </row>
    <row r="236" spans="1:1" ht="11.25" customHeight="1" x14ac:dyDescent="0.2">
      <c r="A236" s="142"/>
    </row>
  </sheetData>
  <sheetProtection algorithmName="SHA-512" hashValue="fhT1r7o2mdmLFO+tbhhFtU8kIxE6fDbFp1xUQvGi4TD7Gpne5RLXky5JYKwAJaRZiWBKJhF86n9lV4g27RJJWA==" saltValue="7yGXvSebOfwp9lJE45qxvQ==" spinCount="100000" sheet="1" objects="1" scenarios="1" selectLockedCells="1"/>
  <printOptions horizontalCentered="1" gridLines="1"/>
  <pageMargins left="0" right="0" top="0.43" bottom="0" header="0.19" footer="0"/>
  <pageSetup paperSize="9" orientation="landscape" r:id="rId1"/>
  <headerFooter alignWithMargins="0">
    <oddHeader xml:space="preserve">&amp;CPAPER 2012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showGridLines="0" zoomScaleNormal="100" workbookViewId="0">
      <selection activeCell="C2" sqref="C2"/>
    </sheetView>
  </sheetViews>
  <sheetFormatPr defaultRowHeight="12" customHeight="1" x14ac:dyDescent="0.2"/>
  <cols>
    <col min="1" max="1" width="144.5703125" style="251" customWidth="1"/>
    <col min="2" max="2" width="8.85546875" style="251" customWidth="1"/>
    <col min="3" max="16384" width="9.140625" style="251"/>
  </cols>
  <sheetData>
    <row r="1" spans="1:2" ht="12" customHeight="1" x14ac:dyDescent="0.2">
      <c r="A1" s="250" t="str">
        <f>Serviços!$L$1</f>
        <v>Português</v>
      </c>
    </row>
    <row r="3" spans="1:2" ht="12" customHeight="1" x14ac:dyDescent="0.2">
      <c r="A3" s="252" t="str">
        <f>IF($A$1="Português",A4,(IF($A$1="English",A5,(IF($A$1="Español",A6,(IF($A$1="Français",A7)))))))</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row>
    <row r="4" spans="1:2" ht="22.5" x14ac:dyDescent="0.2">
      <c r="A4" s="365" t="s">
        <v>376</v>
      </c>
    </row>
    <row r="5" spans="1:2" ht="22.5" x14ac:dyDescent="0.2">
      <c r="A5" s="366" t="s">
        <v>377</v>
      </c>
    </row>
    <row r="6" spans="1:2" ht="22.5" x14ac:dyDescent="0.2">
      <c r="A6" s="269" t="s">
        <v>152</v>
      </c>
    </row>
    <row r="7" spans="1:2" ht="22.5" x14ac:dyDescent="0.2">
      <c r="A7" s="270" t="s">
        <v>157</v>
      </c>
    </row>
    <row r="8" spans="1:2" s="227" customFormat="1" ht="12" customHeight="1" x14ac:dyDescent="0.2">
      <c r="A8" s="143" t="str">
        <f>IF($A$1="Português",A9,(IF($A$1="English",A10,(IF($A$1="Español",A11,(IF($A$1="Français",A12)))))))</f>
        <v>PARA FACILITAR A SUA PARTICIPAÇÃO REQUISITE A ESTRUTURA DE STAND AOS SERVIÇOS DA FIL</v>
      </c>
    </row>
    <row r="9" spans="1:2" s="227" customFormat="1" ht="12" customHeight="1" x14ac:dyDescent="0.2">
      <c r="A9" s="247" t="s">
        <v>375</v>
      </c>
    </row>
    <row r="10" spans="1:2" s="227" customFormat="1" ht="12" customHeight="1" x14ac:dyDescent="0.2">
      <c r="A10" s="367" t="s">
        <v>379</v>
      </c>
    </row>
    <row r="11" spans="1:2" s="227" customFormat="1" ht="12" customHeight="1" x14ac:dyDescent="0.2">
      <c r="A11" s="247" t="s">
        <v>378</v>
      </c>
    </row>
    <row r="12" spans="1:2" s="227" customFormat="1" ht="12" customHeight="1" x14ac:dyDescent="0.2">
      <c r="A12" s="368" t="s">
        <v>380</v>
      </c>
    </row>
    <row r="13" spans="1:2" ht="11.25" x14ac:dyDescent="0.2">
      <c r="A13" s="143" t="str">
        <f>IF($A$1="Português",A14,(IF($A$1="English",A15,(IF($A$1="Español",A16,(IF($A$1="Français",A17)))))))</f>
        <v>Obrigatório enviar projecto do Stand para aprovação da Organização até   02 / 10 / 2019</v>
      </c>
    </row>
    <row r="14" spans="1:2" ht="11.25" x14ac:dyDescent="0.2">
      <c r="A14" s="329" t="s">
        <v>355</v>
      </c>
    </row>
    <row r="15" spans="1:2" ht="11.25" x14ac:dyDescent="0.2">
      <c r="A15" s="330" t="s">
        <v>356</v>
      </c>
      <c r="B15" s="154"/>
    </row>
    <row r="16" spans="1:2" ht="11.25" x14ac:dyDescent="0.2">
      <c r="A16" s="268" t="s">
        <v>357</v>
      </c>
      <c r="B16" s="154"/>
    </row>
    <row r="17" spans="1:2" ht="11.25" x14ac:dyDescent="0.2">
      <c r="A17" s="326" t="s">
        <v>358</v>
      </c>
      <c r="B17" s="154"/>
    </row>
    <row r="18" spans="1:2" ht="12" customHeight="1" x14ac:dyDescent="0.2">
      <c r="A18" s="143" t="str">
        <f>IF($A$1="Português",A19,(IF($A$1="English",A20,(IF($A$1="Español",A21,(IF($A$1="Français",A22)))))))</f>
        <v>O Stand será entregue à partir das 15H00 do dia  12 / 11 / 2019     (inclui Quadro Eléctrico)</v>
      </c>
    </row>
    <row r="19" spans="1:2" ht="12" customHeight="1" x14ac:dyDescent="0.2">
      <c r="A19" s="279" t="s">
        <v>303</v>
      </c>
    </row>
    <row r="20" spans="1:2" ht="12" customHeight="1" x14ac:dyDescent="0.2">
      <c r="A20" s="280" t="s">
        <v>304</v>
      </c>
    </row>
    <row r="21" spans="1:2" ht="12" customHeight="1" x14ac:dyDescent="0.2">
      <c r="A21" s="279" t="s">
        <v>305</v>
      </c>
    </row>
    <row r="22" spans="1:2" ht="12" customHeight="1" x14ac:dyDescent="0.2">
      <c r="A22" s="281" t="s">
        <v>306</v>
      </c>
    </row>
    <row r="23" spans="1:2" ht="12" customHeight="1" x14ac:dyDescent="0.2">
      <c r="A23" s="143" t="str">
        <f>IF($A$1="Português",A24,(IF($A$1="English",A25,(IF($A$1="Español",A26,(IF($A$1="Français",A27)))))))</f>
        <v>Se requisitar Stand à FIL e não preencher este campo, será colocado na pala do Stand o nome da inscrição (letra Arial Bold)</v>
      </c>
      <c r="B23" s="268"/>
    </row>
    <row r="24" spans="1:2" ht="12" customHeight="1" x14ac:dyDescent="0.2">
      <c r="A24" s="124" t="s">
        <v>195</v>
      </c>
    </row>
    <row r="25" spans="1:2" ht="12" customHeight="1" x14ac:dyDescent="0.2">
      <c r="A25" s="133" t="s">
        <v>196</v>
      </c>
    </row>
    <row r="26" spans="1:2" ht="12" customHeight="1" x14ac:dyDescent="0.2">
      <c r="A26" s="124" t="s">
        <v>197</v>
      </c>
    </row>
    <row r="27" spans="1:2" ht="12" customHeight="1" x14ac:dyDescent="0.2">
      <c r="A27" s="132" t="s">
        <v>198</v>
      </c>
    </row>
    <row r="28" spans="1:2" ht="12" customHeight="1" x14ac:dyDescent="0.2">
      <c r="A28" s="143" t="str">
        <f>IF($A$1="Português",A29,(IF($A$1="English",A30,(IF($A$1="Español",A31,(IF($A$1="Français",A32)))))))</f>
        <v>Atenção! Não requisitou Stand/m2. Este campo só é válido para Stands da FIL</v>
      </c>
    </row>
    <row r="29" spans="1:2" ht="12" customHeight="1" x14ac:dyDescent="0.2">
      <c r="A29" s="124" t="s">
        <v>147</v>
      </c>
    </row>
    <row r="30" spans="1:2" ht="12" customHeight="1" x14ac:dyDescent="0.2">
      <c r="A30" s="133" t="s">
        <v>148</v>
      </c>
    </row>
    <row r="31" spans="1:2" ht="12" customHeight="1" x14ac:dyDescent="0.2">
      <c r="A31" s="124" t="s">
        <v>193</v>
      </c>
    </row>
    <row r="32" spans="1:2" ht="12" customHeight="1" x14ac:dyDescent="0.2">
      <c r="A32" s="132" t="s">
        <v>149</v>
      </c>
    </row>
    <row r="33" spans="1:1" ht="12" customHeight="1" x14ac:dyDescent="0.2">
      <c r="A33" s="143" t="str">
        <f>IF($A$1="Português",A34,(IF($A$1="English",A35,(IF($A$1="Español",A36,(IF($A$1="Français",A37)))))))</f>
        <v>Balcão branco e cinza, prateleira, portas e fechadura (1,03x 0,50x1,00 Alt)</v>
      </c>
    </row>
    <row r="34" spans="1:1" ht="12" customHeight="1" x14ac:dyDescent="0.2">
      <c r="A34" s="262" t="s">
        <v>256</v>
      </c>
    </row>
    <row r="35" spans="1:1" ht="12" customHeight="1" x14ac:dyDescent="0.2">
      <c r="A35" s="263" t="s">
        <v>257</v>
      </c>
    </row>
    <row r="36" spans="1:1" ht="12" customHeight="1" x14ac:dyDescent="0.2">
      <c r="A36" s="264" t="s">
        <v>258</v>
      </c>
    </row>
    <row r="37" spans="1:1" ht="12" customHeight="1" x14ac:dyDescent="0.2">
      <c r="A37" s="265" t="s">
        <v>259</v>
      </c>
    </row>
    <row r="38" spans="1:1" ht="12" customHeight="1" x14ac:dyDescent="0.2">
      <c r="A38" s="143" t="str">
        <f>IF($A$1="Português",A39,(IF($A$1="English",A40,(IF($A$1="Español",A41,(IF($A$1="Français",A42)))))))</f>
        <v>Pagamento a favor de:    LISBOA-FEIRAS CONGRESSOS E EVENTOS   (referência)</v>
      </c>
    </row>
    <row r="39" spans="1:1" ht="12" customHeight="1" x14ac:dyDescent="0.2">
      <c r="A39" s="130" t="s">
        <v>273</v>
      </c>
    </row>
    <row r="40" spans="1:1" ht="12" customHeight="1" x14ac:dyDescent="0.2">
      <c r="A40" s="131" t="s">
        <v>274</v>
      </c>
    </row>
    <row r="41" spans="1:1" ht="12" customHeight="1" x14ac:dyDescent="0.2">
      <c r="A41" s="130" t="s">
        <v>275</v>
      </c>
    </row>
    <row r="42" spans="1:1" ht="12" customHeight="1" x14ac:dyDescent="0.2">
      <c r="A42" s="132" t="s">
        <v>276</v>
      </c>
    </row>
    <row r="43" spans="1:1" ht="22.5" x14ac:dyDescent="0.2">
      <c r="A43" s="143" t="str">
        <f>IF($A$1="Português",A44,(IF($A$1="English",A45,(IF($A$1="Español",A46,(IF($A$1="Français",A47)))))))</f>
        <v>A redução ou a eliminação de elementos que constituam a estrutura do stand, não implicam uma redução de custos.
Todo o material utilizado no stand, é alugado, pelo que qualquer dano provocado, o expositor terá que assumir os custos.</v>
      </c>
    </row>
    <row r="44" spans="1:1" ht="22.5" x14ac:dyDescent="0.2">
      <c r="A44" s="253" t="s">
        <v>287</v>
      </c>
    </row>
    <row r="45" spans="1:1" ht="22.5" x14ac:dyDescent="0.2">
      <c r="A45" s="254" t="s">
        <v>288</v>
      </c>
    </row>
    <row r="46" spans="1:1" ht="22.5" x14ac:dyDescent="0.2">
      <c r="A46" s="255" t="s">
        <v>239</v>
      </c>
    </row>
    <row r="47" spans="1:1" ht="22.5" x14ac:dyDescent="0.2">
      <c r="A47" s="256" t="s">
        <v>289</v>
      </c>
    </row>
    <row r="48" spans="1:1" s="162" customFormat="1" ht="22.5" x14ac:dyDescent="0.2">
      <c r="A48" s="143" t="str">
        <f>IF($A$1="Português",A49,(IF($A$1="English",A50,(IF($A$1="Español",A51,(IF($A$1="Français",A52)))))))</f>
        <v>IMAGENS PARA PRODUÇÃO E APLICAÇÃO devem ser enviadas em formato digital, preferencialmente em .PDF, .TIFF ou .JPEG, com uma resolução mínima de 72 dpi’s ao tamanho natural (1:1), com as fontes convertidas em curvas.</v>
      </c>
    </row>
    <row r="49" spans="1:1" s="162" customFormat="1" ht="22.5" x14ac:dyDescent="0.2">
      <c r="A49" s="286" t="s">
        <v>277</v>
      </c>
    </row>
    <row r="50" spans="1:1" s="162" customFormat="1" ht="11.25" x14ac:dyDescent="0.2">
      <c r="A50" s="287" t="s">
        <v>278</v>
      </c>
    </row>
    <row r="51" spans="1:1" s="162" customFormat="1" ht="22.5" x14ac:dyDescent="0.2">
      <c r="A51" s="286" t="s">
        <v>279</v>
      </c>
    </row>
    <row r="52" spans="1:1" s="162" customFormat="1" ht="22.5" x14ac:dyDescent="0.2">
      <c r="A52" s="288" t="s">
        <v>280</v>
      </c>
    </row>
    <row r="53" spans="1:1" s="10" customFormat="1" ht="33.75" x14ac:dyDescent="0.2">
      <c r="A53" s="143" t="str">
        <f>IF($A$1="Português",A54,(IF($A$1="English",A55,(IF($A$1="Español",A56,(IF($A$1="Français",A57)))))))</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row>
    <row r="54" spans="1:1" s="10" customFormat="1" ht="33.75" x14ac:dyDescent="0.2">
      <c r="A54" s="124" t="s">
        <v>371</v>
      </c>
    </row>
    <row r="55" spans="1:1" s="10" customFormat="1" ht="33.75" x14ac:dyDescent="0.2">
      <c r="A55" s="133" t="s">
        <v>373</v>
      </c>
    </row>
    <row r="56" spans="1:1" s="10" customFormat="1" ht="33.75" x14ac:dyDescent="0.2">
      <c r="A56" s="124" t="s">
        <v>372</v>
      </c>
    </row>
    <row r="57" spans="1:1" s="10" customFormat="1" ht="33.75" x14ac:dyDescent="0.2">
      <c r="A57" s="132" t="s">
        <v>374</v>
      </c>
    </row>
  </sheetData>
  <sheetProtection algorithmName="SHA-512" hashValue="/PFmFe9Y2YLpsAwbVIn82pinshDIdFSv8Lg/BbqGdCdtCGm1jQxFQu+LG0kJDi7ApdujbZKVvHq61ukNUzAzmg==" saltValue="WP7MqHeUcbNfHBSEgFmTpA==" spinCount="100000" sheet="1" objects="1" scenarios="1" select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Normal="100" workbookViewId="0">
      <selection activeCell="E45" sqref="E45"/>
    </sheetView>
  </sheetViews>
  <sheetFormatPr defaultRowHeight="11.25" x14ac:dyDescent="0.2"/>
  <cols>
    <col min="1" max="1" width="10.28515625" style="60" bestFit="1" customWidth="1"/>
    <col min="2" max="2" width="1" style="60" customWidth="1"/>
    <col min="3" max="3" width="30" style="60" bestFit="1" customWidth="1"/>
    <col min="4" max="4" width="0.85546875" style="74" customWidth="1"/>
    <col min="5" max="5" width="61.7109375" style="60" bestFit="1" customWidth="1"/>
    <col min="6" max="6" width="1" style="60" customWidth="1"/>
    <col min="7" max="7" width="38.7109375" style="60" bestFit="1" customWidth="1"/>
    <col min="8" max="8" width="3.42578125" style="60" customWidth="1"/>
    <col min="9" max="9" width="70.85546875" style="74" bestFit="1" customWidth="1"/>
    <col min="10" max="10" width="12.7109375" style="60" customWidth="1"/>
    <col min="11" max="11" width="16.28515625" style="60" customWidth="1"/>
    <col min="12" max="16384" width="9.140625" style="60"/>
  </cols>
  <sheetData>
    <row r="1" spans="1:10" x14ac:dyDescent="0.2">
      <c r="A1" s="235" t="str">
        <f>Serviços!$L$1</f>
        <v>Português</v>
      </c>
      <c r="C1" s="61" t="str">
        <f>IF($A$1="Português",C2,(IF($A$1="English",C3,(IF($A$1="Español",C4,(IF($A$1="Français",C5,)))))))</f>
        <v>9 m2 de Alcatifa</v>
      </c>
      <c r="D1" s="62"/>
      <c r="E1" s="61" t="str">
        <f>IF($A$1="Português",E2,(IF($A$1="English",E3,(IF($A$1="Español",E4,(IF($A$1="Français",E5,)))))))</f>
        <v>Paredes em painéis laminados a branco; Perfil em alumínio acetinado (2,5m alt)</v>
      </c>
      <c r="G1" s="61" t="str">
        <f>IF($A$1="Português",G2,(IF($A$1="English",G3,(IF($A$1="Español",G4,(IF($A$1="Français",G5,)))))))</f>
        <v>Estrutura cubo em aglomerado de madeira (2,50m alt.)</v>
      </c>
      <c r="I1" s="61" t="str">
        <f>IF($A$1="Português",I2,(IF($A$1="English",I3,(IF($A$1="Español",I4,(IF($A$1="Français",I5,)))))))</f>
        <v>Lettering com identificação da Empresa    (2,77 x 0,22) com letra Arial Bold</v>
      </c>
    </row>
    <row r="2" spans="1:10" x14ac:dyDescent="0.2">
      <c r="C2" s="75" t="s">
        <v>102</v>
      </c>
      <c r="D2" s="64"/>
      <c r="E2" s="63" t="s">
        <v>309</v>
      </c>
      <c r="G2" s="65" t="s">
        <v>234</v>
      </c>
      <c r="I2" s="155" t="s">
        <v>342</v>
      </c>
    </row>
    <row r="3" spans="1:10" x14ac:dyDescent="0.2">
      <c r="C3" s="68" t="s">
        <v>199</v>
      </c>
      <c r="D3" s="66"/>
      <c r="E3" s="66" t="s">
        <v>310</v>
      </c>
      <c r="G3" s="67" t="s">
        <v>231</v>
      </c>
      <c r="I3" s="156" t="s">
        <v>343</v>
      </c>
    </row>
    <row r="4" spans="1:10" x14ac:dyDescent="0.2">
      <c r="C4" s="68" t="s">
        <v>107</v>
      </c>
      <c r="D4" s="211"/>
      <c r="E4" s="211" t="s">
        <v>311</v>
      </c>
      <c r="G4" s="69" t="s">
        <v>232</v>
      </c>
      <c r="I4" s="157" t="s">
        <v>344</v>
      </c>
    </row>
    <row r="5" spans="1:10" x14ac:dyDescent="0.2">
      <c r="C5" s="63" t="s">
        <v>130</v>
      </c>
      <c r="D5" s="62"/>
      <c r="E5" s="68" t="s">
        <v>312</v>
      </c>
      <c r="G5" s="68" t="s">
        <v>233</v>
      </c>
      <c r="I5" s="157" t="s">
        <v>345</v>
      </c>
    </row>
    <row r="6" spans="1:10" x14ac:dyDescent="0.2">
      <c r="A6" s="61" t="str">
        <f>IF($A$1="Português",A7,(IF($A$1="English",A8,(IF($A$1="Español",A9,(IF($A$1="Français",A10,)))))))</f>
        <v>Estrutura:</v>
      </c>
      <c r="C6" s="61" t="str">
        <f>IF($A$1="Português",C7,(IF($A$1="English",C8,(IF($A$1="Español",C9,(IF($A$1="Français",C10,)))))))</f>
        <v>18 m2 de Alcatifa cor Cinza</v>
      </c>
      <c r="D6" s="64"/>
      <c r="E6" s="61" t="str">
        <f>IF($A$1="Português",E7,(IF($A$1="English",E8,(IF($A$1="Español",E9,(IF($A$1="Français",E10,)))))))</f>
        <v>Balcão curvo com 1 m de altura e prateleira interior na mesma estrutura do stand</v>
      </c>
      <c r="G6" s="61" t="str">
        <f>IF($A$1="Português",G7,(IF($A$1="English",G8,(IF($A$1="Español",G9,(IF($A$1="Français",G10,)))))))</f>
        <v>4 Projectores de halogéneo 300w</v>
      </c>
      <c r="I6" s="61" t="str">
        <f>IF($A$1="Português",I7,(IF($A$1="English",I8,(IF($A$1="Español",I9,(IF($A$1="Français",I10,)))))))</f>
        <v>Lettering com identificação da Empresa  (1,48 x 0,26 / 0,47 altura central) com letra Arial Bold</v>
      </c>
    </row>
    <row r="7" spans="1:10" x14ac:dyDescent="0.2">
      <c r="A7" s="69" t="s">
        <v>58</v>
      </c>
      <c r="C7" s="70" t="s">
        <v>318</v>
      </c>
      <c r="D7" s="66"/>
      <c r="E7" s="63" t="s">
        <v>62</v>
      </c>
      <c r="G7" s="69" t="s">
        <v>326</v>
      </c>
      <c r="I7" s="155" t="s">
        <v>346</v>
      </c>
    </row>
    <row r="8" spans="1:10" x14ac:dyDescent="0.2">
      <c r="A8" s="67" t="s">
        <v>59</v>
      </c>
      <c r="B8" s="68"/>
      <c r="C8" s="67" t="s">
        <v>323</v>
      </c>
      <c r="D8" s="211"/>
      <c r="E8" s="68" t="s">
        <v>65</v>
      </c>
      <c r="G8" s="66" t="s">
        <v>327</v>
      </c>
      <c r="I8" s="156" t="s">
        <v>347</v>
      </c>
    </row>
    <row r="9" spans="1:10" x14ac:dyDescent="0.2">
      <c r="A9" s="69" t="s">
        <v>60</v>
      </c>
      <c r="C9" s="63" t="s">
        <v>324</v>
      </c>
      <c r="D9" s="62"/>
      <c r="E9" s="68" t="s">
        <v>68</v>
      </c>
      <c r="G9" s="69" t="s">
        <v>328</v>
      </c>
      <c r="I9" s="157" t="s">
        <v>348</v>
      </c>
    </row>
    <row r="10" spans="1:10" x14ac:dyDescent="0.2">
      <c r="A10" s="67" t="s">
        <v>59</v>
      </c>
      <c r="C10" s="63" t="s">
        <v>325</v>
      </c>
      <c r="D10" s="64"/>
      <c r="E10" s="68" t="s">
        <v>70</v>
      </c>
      <c r="G10" s="69" t="s">
        <v>329</v>
      </c>
      <c r="I10" s="157" t="s">
        <v>349</v>
      </c>
    </row>
    <row r="11" spans="1:10" x14ac:dyDescent="0.2">
      <c r="A11" s="61" t="str">
        <f>IF($A$1="Português",A12,(IF($A$1="English",A13,(IF($A$1="Español",A14,(IF($A$1="Français",A15,)))))))</f>
        <v>Pavimento:</v>
      </c>
      <c r="B11" s="112"/>
      <c r="C11" s="61" t="str">
        <f>IF($A$1="Português",C12,(IF($A$1="English",C13,(IF($A$1="Español",C14,(IF($A$1="Français",C15,)))))))</f>
        <v>27 m2 de Alcatifa cor Cinza</v>
      </c>
      <c r="D11" s="66"/>
      <c r="E11" s="61" t="str">
        <f>IF($A$1="Português",E12,(IF($A$1="English",E13,(IF($A$1="Español",E14,(IF($A$1="Français",E15,)))))))</f>
        <v>Gabinete com porta em MDF pintado a branco 1,40m x 0,90m x 2,30m</v>
      </c>
      <c r="G11" s="61" t="str">
        <f>IF($A$1="Português",G12,(IF($A$1="English",G13,(IF($A$1="Español",G14,(IF($A$1="Français",G15,)))))))</f>
        <v>6 Projectores de halogéneo 300w</v>
      </c>
      <c r="I11" s="61" t="str">
        <f>IF($A$1="Português",I12,(IF($A$1="English",I13,(IF($A$1="Español",I14,(IF($A$1="Français",I15,)))))))</f>
        <v>(Só aplicável em espaços com 3 frentes)</v>
      </c>
      <c r="J11" s="63"/>
    </row>
    <row r="12" spans="1:10" x14ac:dyDescent="0.2">
      <c r="A12" s="68" t="s">
        <v>61</v>
      </c>
      <c r="C12" s="63" t="s">
        <v>322</v>
      </c>
      <c r="D12" s="211"/>
      <c r="E12" s="69" t="s">
        <v>75</v>
      </c>
      <c r="G12" s="159" t="s">
        <v>63</v>
      </c>
      <c r="I12" s="204" t="s">
        <v>330</v>
      </c>
      <c r="J12" s="63"/>
    </row>
    <row r="13" spans="1:10" x14ac:dyDescent="0.2">
      <c r="A13" s="68" t="s">
        <v>64</v>
      </c>
      <c r="B13" s="112"/>
      <c r="C13" s="67" t="s">
        <v>319</v>
      </c>
      <c r="D13" s="62"/>
      <c r="E13" s="67" t="s">
        <v>79</v>
      </c>
      <c r="G13" s="156" t="s">
        <v>66</v>
      </c>
      <c r="I13" s="204" t="s">
        <v>331</v>
      </c>
      <c r="J13" s="63"/>
    </row>
    <row r="14" spans="1:10" x14ac:dyDescent="0.2">
      <c r="A14" s="68" t="s">
        <v>61</v>
      </c>
      <c r="B14" s="113"/>
      <c r="C14" s="63" t="s">
        <v>320</v>
      </c>
      <c r="D14" s="64"/>
      <c r="E14" s="66" t="s">
        <v>83</v>
      </c>
      <c r="G14" s="159" t="s">
        <v>69</v>
      </c>
      <c r="I14" s="204" t="s">
        <v>332</v>
      </c>
    </row>
    <row r="15" spans="1:10" x14ac:dyDescent="0.2">
      <c r="A15" s="60" t="s">
        <v>67</v>
      </c>
      <c r="B15" s="113"/>
      <c r="C15" s="63" t="s">
        <v>321</v>
      </c>
      <c r="D15" s="66"/>
      <c r="E15" s="66" t="s">
        <v>86</v>
      </c>
      <c r="G15" s="159" t="s">
        <v>71</v>
      </c>
      <c r="I15" s="204" t="s">
        <v>333</v>
      </c>
    </row>
    <row r="16" spans="1:10" x14ac:dyDescent="0.2">
      <c r="A16" s="61" t="str">
        <f>IF($A$1="Português",A17,(IF($A$1="English",A18,(IF($A$1="Español",A19,(IF($A$1="Français",A20,)))))))</f>
        <v>Electricidade:</v>
      </c>
      <c r="C16" s="61" t="str">
        <f>IF($A$1="Português",C17,(IF($A$1="English",C18,(IF($A$1="Español",C19,(IF($A$1="Français",C20,)))))))</f>
        <v>1 Régua de Projectores por cada 9 m2</v>
      </c>
      <c r="D16" s="211"/>
      <c r="E16" s="61" t="str">
        <f>IF($A$1="Português",E17,(IF($A$1="English",E18,(IF($A$1="Español",E19,(IF($A$1="Français",E20,)))))))</f>
        <v>Gabinete com porta em MDF pintado a branco 2,80m x 0,90m x 2,30m</v>
      </c>
      <c r="I16" s="61" t="str">
        <f>IF($A$1="Português",I17,(IF($A$1="English",I18,(IF($A$1="Español",I19,(IF($A$1="Français",I20,)))))))</f>
        <v>1 Lettering em autocolante vinil 1,40m de comprimento com letra Arial Bold</v>
      </c>
      <c r="J16" s="68"/>
    </row>
    <row r="17" spans="1:13" x14ac:dyDescent="0.2">
      <c r="A17" s="69" t="s">
        <v>72</v>
      </c>
      <c r="C17" s="331" t="s">
        <v>297</v>
      </c>
      <c r="D17" s="62"/>
      <c r="E17" s="69" t="s">
        <v>91</v>
      </c>
      <c r="I17" s="159" t="s">
        <v>184</v>
      </c>
      <c r="J17" s="63"/>
    </row>
    <row r="18" spans="1:13" x14ac:dyDescent="0.2">
      <c r="A18" s="66" t="s">
        <v>73</v>
      </c>
      <c r="C18" s="72" t="s">
        <v>300</v>
      </c>
      <c r="D18" s="64"/>
      <c r="E18" s="67" t="s">
        <v>93</v>
      </c>
      <c r="I18" s="156" t="s">
        <v>185</v>
      </c>
      <c r="J18" s="63"/>
    </row>
    <row r="19" spans="1:13" x14ac:dyDescent="0.2">
      <c r="A19" s="66" t="s">
        <v>77</v>
      </c>
      <c r="C19" s="73" t="s">
        <v>298</v>
      </c>
      <c r="D19" s="66"/>
      <c r="E19" s="66" t="s">
        <v>96</v>
      </c>
      <c r="I19" s="155" t="s">
        <v>186</v>
      </c>
      <c r="J19" s="63"/>
    </row>
    <row r="20" spans="1:13" x14ac:dyDescent="0.2">
      <c r="A20" s="60" t="s">
        <v>81</v>
      </c>
      <c r="C20" s="332" t="s">
        <v>299</v>
      </c>
      <c r="D20" s="64"/>
      <c r="E20" s="66" t="s">
        <v>98</v>
      </c>
      <c r="I20" s="158" t="s">
        <v>187</v>
      </c>
      <c r="L20" s="69"/>
    </row>
    <row r="21" spans="1:13" x14ac:dyDescent="0.2">
      <c r="A21" s="61" t="str">
        <f>IF($A$1="Português",A22,(IF($A$1="English",A23,(IF($A$1="Español",A24,(IF($A$1="Français",A25,)))))))</f>
        <v>Mobiliário:</v>
      </c>
      <c r="C21" s="61" t="str">
        <f>IF($A$1="Português",C22,(IF($A$1="English",C23,(IF($A$1="Español",C24,(IF($A$1="Français",C25,)))))))</f>
        <v>1 Mesa e 3 Cadeiras</v>
      </c>
      <c r="D21" s="62"/>
      <c r="E21" s="61" t="str">
        <f>IF($A$1="Português",E22,(IF($A$1="English",E23,(IF($A$1="Español",E24,(IF($A$1="Français",E25,)))))))</f>
        <v>1 Quadro eléctrico monofásico até 10A com Tomada</v>
      </c>
      <c r="I21" s="61" t="str">
        <f>IF($A$1="Português",I22,(IF($A$1="English",I23,(IF($A$1="Español",I24,(IF($A$1="Français",I25,)))))))</f>
        <v>1 Fotografia de 1,40m x 2,30m (parede de fundo junto ao gabinete)</v>
      </c>
      <c r="J21" s="63"/>
    </row>
    <row r="22" spans="1:13" x14ac:dyDescent="0.2">
      <c r="A22" s="69" t="s">
        <v>88</v>
      </c>
      <c r="C22" s="69" t="s">
        <v>115</v>
      </c>
      <c r="D22" s="64"/>
      <c r="E22" s="69" t="s">
        <v>153</v>
      </c>
      <c r="I22" s="69" t="s">
        <v>103</v>
      </c>
      <c r="L22" s="63"/>
    </row>
    <row r="23" spans="1:13" x14ac:dyDescent="0.2">
      <c r="A23" s="66" t="s">
        <v>89</v>
      </c>
      <c r="C23" s="67" t="s">
        <v>116</v>
      </c>
      <c r="D23" s="68"/>
      <c r="E23" s="118" t="s">
        <v>150</v>
      </c>
      <c r="I23" s="67" t="s">
        <v>105</v>
      </c>
      <c r="L23" s="69"/>
      <c r="M23" s="69"/>
    </row>
    <row r="24" spans="1:13" x14ac:dyDescent="0.2">
      <c r="A24" s="66" t="s">
        <v>88</v>
      </c>
      <c r="C24" s="69" t="s">
        <v>117</v>
      </c>
      <c r="D24" s="64"/>
      <c r="E24" s="69" t="s">
        <v>154</v>
      </c>
      <c r="I24" s="69" t="s">
        <v>108</v>
      </c>
    </row>
    <row r="25" spans="1:13" x14ac:dyDescent="0.2">
      <c r="A25" s="60" t="s">
        <v>94</v>
      </c>
      <c r="C25" s="69" t="s">
        <v>118</v>
      </c>
      <c r="D25" s="62"/>
      <c r="E25" s="69" t="s">
        <v>155</v>
      </c>
      <c r="I25" s="69" t="s">
        <v>110</v>
      </c>
      <c r="L25" s="69"/>
    </row>
    <row r="26" spans="1:13" x14ac:dyDescent="0.2">
      <c r="A26" s="61" t="str">
        <f>IF($A$1="Português",A27,(IF($A$1="English",A28,(IF($A$1="Español",A29,(IF($A$1="Français",A30,)))))))</f>
        <v>Grafismo:</v>
      </c>
      <c r="C26" s="61" t="str">
        <f>IF($A$1="Português",C27,(IF($A$1="English",C28,(IF($A$1="Español",C29,(IF($A$1="Français",C30,)))))))</f>
        <v>Até 18 m2:  1 Mesa e 2 Cadeiras</v>
      </c>
      <c r="D26" s="64"/>
      <c r="E26" s="61" t="str">
        <f>IF($A$1="Português",E27,(IF($A$1="English",E28,(IF($A$1="Español",E29,(IF($A$1="Français",E30,)))))))</f>
        <v>9 m2 de Estrado 0,10m Alcatifado</v>
      </c>
      <c r="I26" s="61" t="str">
        <f>IF($A$1="Português",I27,(IF($A$1="English",I28,(IF($A$1="Español",I29,(IF($A$1="Français",I30,)))))))</f>
        <v>1 Lona 0,80m x 2,30m fixa ao modulo com imagem num só lado</v>
      </c>
      <c r="M26" s="63"/>
    </row>
    <row r="27" spans="1:13" x14ac:dyDescent="0.2">
      <c r="A27" s="69" t="s">
        <v>99</v>
      </c>
      <c r="C27" s="63" t="s">
        <v>74</v>
      </c>
      <c r="D27" s="68"/>
      <c r="E27" s="75" t="s">
        <v>111</v>
      </c>
      <c r="I27" s="69" t="s">
        <v>76</v>
      </c>
      <c r="M27" s="69"/>
    </row>
    <row r="28" spans="1:13" x14ac:dyDescent="0.2">
      <c r="A28" s="66" t="s">
        <v>100</v>
      </c>
      <c r="C28" s="68" t="s">
        <v>78</v>
      </c>
      <c r="D28" s="64"/>
      <c r="E28" s="68" t="s">
        <v>112</v>
      </c>
      <c r="I28" s="66" t="s">
        <v>80</v>
      </c>
    </row>
    <row r="29" spans="1:13" x14ac:dyDescent="0.2">
      <c r="A29" s="69" t="s">
        <v>99</v>
      </c>
      <c r="C29" s="63" t="s">
        <v>82</v>
      </c>
      <c r="E29" s="68" t="s">
        <v>113</v>
      </c>
      <c r="I29" s="69" t="s">
        <v>84</v>
      </c>
      <c r="M29" s="69"/>
    </row>
    <row r="30" spans="1:13" x14ac:dyDescent="0.2">
      <c r="A30" s="66" t="s">
        <v>100</v>
      </c>
      <c r="C30" s="60" t="s">
        <v>85</v>
      </c>
      <c r="E30" s="68" t="s">
        <v>114</v>
      </c>
      <c r="I30" s="69" t="s">
        <v>87</v>
      </c>
      <c r="M30" s="63"/>
    </row>
    <row r="31" spans="1:13" x14ac:dyDescent="0.2">
      <c r="C31" s="61" t="str">
        <f>IF($A$1="Português",C32,(IF($A$1="English",C33,(IF($A$1="Español",C34,(IF($A$1="Français",C35,)))))))</f>
        <v>27 m2:  1 Mesa e 4 Cadeiras</v>
      </c>
      <c r="E31" s="61" t="str">
        <f>IF($A$1="Português",E32,(IF($A$1="English",E33,(IF($A$1="Español",E34,(IF($A$1="Français",E35,)))))))</f>
        <v>Alcatifa cor Cinza</v>
      </c>
    </row>
    <row r="32" spans="1:13" x14ac:dyDescent="0.2">
      <c r="C32" s="63" t="s">
        <v>90</v>
      </c>
      <c r="E32" s="63" t="s">
        <v>235</v>
      </c>
    </row>
    <row r="33" spans="3:8" x14ac:dyDescent="0.2">
      <c r="C33" s="68" t="s">
        <v>92</v>
      </c>
      <c r="E33" s="211" t="s">
        <v>238</v>
      </c>
    </row>
    <row r="34" spans="3:8" x14ac:dyDescent="0.2">
      <c r="C34" s="63" t="s">
        <v>95</v>
      </c>
      <c r="E34" s="211" t="s">
        <v>236</v>
      </c>
    </row>
    <row r="35" spans="3:8" x14ac:dyDescent="0.2">
      <c r="C35" s="63" t="s">
        <v>97</v>
      </c>
      <c r="E35" s="68" t="s">
        <v>237</v>
      </c>
    </row>
    <row r="36" spans="3:8" x14ac:dyDescent="0.2">
      <c r="C36" s="61" t="str">
        <f>IF($A$1="Português",C37,(IF($A$1="English",C38,(IF($A$1="Español",C39,(IF($A$1="Français",C40,)))))))</f>
        <v>Mais de 36 m2:  a analisar</v>
      </c>
    </row>
    <row r="37" spans="3:8" x14ac:dyDescent="0.2">
      <c r="C37" s="63" t="s">
        <v>54</v>
      </c>
      <c r="H37" s="67"/>
    </row>
    <row r="38" spans="3:8" x14ac:dyDescent="0.2">
      <c r="C38" s="75" t="s">
        <v>55</v>
      </c>
    </row>
    <row r="39" spans="3:8" x14ac:dyDescent="0.2">
      <c r="C39" s="63" t="s">
        <v>56</v>
      </c>
    </row>
    <row r="40" spans="3:8" x14ac:dyDescent="0.2">
      <c r="C40" s="68" t="s">
        <v>57</v>
      </c>
      <c r="H40" s="67"/>
    </row>
    <row r="41" spans="3:8" x14ac:dyDescent="0.2">
      <c r="C41" s="61" t="str">
        <f>IF($A$1="Português",C42,(IF($A$1="English",C43,(IF($A$1="Español",C44,(IF($A$1="Français",C45,)))))))</f>
        <v>36 m2:  2 Mesas e 8 Cadeiras</v>
      </c>
      <c r="H41" s="67"/>
    </row>
    <row r="42" spans="3:8" x14ac:dyDescent="0.2">
      <c r="C42" s="63" t="s">
        <v>101</v>
      </c>
      <c r="H42" s="67"/>
    </row>
    <row r="43" spans="3:8" x14ac:dyDescent="0.2">
      <c r="C43" s="68" t="s">
        <v>104</v>
      </c>
      <c r="H43" s="67"/>
    </row>
    <row r="44" spans="3:8" x14ac:dyDescent="0.2">
      <c r="C44" s="63" t="s">
        <v>106</v>
      </c>
      <c r="H44" s="67"/>
    </row>
    <row r="45" spans="3:8" x14ac:dyDescent="0.2">
      <c r="C45" s="63" t="s">
        <v>109</v>
      </c>
      <c r="H45" s="67"/>
    </row>
    <row r="50" spans="8:8" x14ac:dyDescent="0.2">
      <c r="H50" s="67"/>
    </row>
    <row r="51" spans="8:8" x14ac:dyDescent="0.2">
      <c r="H51" s="67"/>
    </row>
    <row r="53" spans="8:8" x14ac:dyDescent="0.2">
      <c r="H53" s="67"/>
    </row>
    <row r="54" spans="8:8" x14ac:dyDescent="0.2">
      <c r="H54" s="67"/>
    </row>
    <row r="56" spans="8:8" x14ac:dyDescent="0.2">
      <c r="H56" s="67"/>
    </row>
    <row r="57" spans="8:8" x14ac:dyDescent="0.2">
      <c r="H57" s="67"/>
    </row>
    <row r="58" spans="8:8" x14ac:dyDescent="0.2">
      <c r="H58" s="67"/>
    </row>
  </sheetData>
  <sheetProtection algorithmName="SHA-512" hashValue="ncc3U4A/ooIQMEophCA35NXLf7GylhRfaHJaNn1CTAw1zrIhiBVnqTy/SAtPZfiGBcd8yL5T7IN4v7eGockuRw==" saltValue="aaorUw2q8z75YjULz+g1JQ==" spinCount="100000" sheet="1" objects="1" scenarios="1" select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Serviços</vt:lpstr>
      <vt:lpstr>Stand</vt:lpstr>
      <vt:lpstr>T1</vt:lpstr>
      <vt:lpstr>T2</vt:lpstr>
      <vt:lpstr>St</vt:lpstr>
      <vt:lpstr>Serviços!Print_Area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Pilar Anton</cp:lastModifiedBy>
  <cp:lastPrinted>2019-04-09T15:19:37Z</cp:lastPrinted>
  <dcterms:created xsi:type="dcterms:W3CDTF">2010-07-14T14:04:12Z</dcterms:created>
  <dcterms:modified xsi:type="dcterms:W3CDTF">2019-04-11T15:54:17Z</dcterms:modified>
</cp:coreProperties>
</file>